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ilha inicial" sheetId="1" state="visible" r:id="rId2"/>
    <sheet name="Página5" sheetId="2" state="visible" r:id="rId3"/>
  </sheets>
  <definedNames>
    <definedName function="false" hidden="true" localSheetId="0" name="_xlnm._FilterDatabase" vbProcedure="false">'Planilha inicial'!$A$1:$BD$63</definedName>
    <definedName function="false" hidden="false" localSheetId="0" name="Z_24F51977_5940_4046_959D_8D6412E0F0D5_.wvu.FilterData" vbProcedure="false">'Planilha inicial'!$A$1:$AS$63</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<sst xmlns="http://schemas.openxmlformats.org/spreadsheetml/2006/main" count="1722" uniqueCount="274">
  <si>
    <t xml:space="preserve">CÂMPUS RESPONSÁVEL (SIGLA)</t>
  </si>
  <si>
    <t xml:space="preserve">NATUREZA DE DESPESA</t>
  </si>
  <si>
    <t xml:space="preserve">NOME LICITAÇÃO SRP</t>
  </si>
  <si>
    <t xml:space="preserve">NÚMERO DE SUBELEMENTO</t>
  </si>
  <si>
    <t xml:space="preserve">DESCRIÇÃO SUBELEMENTO</t>
  </si>
  <si>
    <t xml:space="preserve">Nº IRP</t>
  </si>
  <si>
    <t xml:space="preserve">Nº SRP</t>
  </si>
  <si>
    <t xml:space="preserve">Nº PROCESSO ORIGINAL</t>
  </si>
  <si>
    <t xml:space="preserve">UASG GERENCIADORA</t>
  </si>
  <si>
    <t xml:space="preserve">VALIDADE DA ATA</t>
  </si>
  <si>
    <t xml:space="preserve">PRAZO DE ENTREGA</t>
  </si>
  <si>
    <r>
      <rPr>
        <b val="true"/>
        <sz val="10"/>
        <color rgb="FF000000"/>
        <rFont val="Arial"/>
        <family val="0"/>
        <charset val="1"/>
      </rPr>
      <t xml:space="preserve">DECRETO DE PREFE- RÊNCIA
</t>
    </r>
    <r>
      <rPr>
        <b val="true"/>
        <sz val="10"/>
        <color rgb="FFFF0000"/>
        <rFont val="Arial"/>
        <family val="0"/>
        <charset val="1"/>
      </rPr>
      <t xml:space="preserve">(TIC)</t>
    </r>
  </si>
  <si>
    <t xml:space="preserve">AMOSTRA</t>
  </si>
  <si>
    <t xml:space="preserve">REGIÃO</t>
  </si>
  <si>
    <t xml:space="preserve">LOTE / GRUPO</t>
  </si>
  <si>
    <t xml:space="preserve">ITEM</t>
  </si>
  <si>
    <t xml:space="preserve">CATMAT</t>
  </si>
  <si>
    <t xml:space="preserve">DESCRIÇÃO SUMÁRIA</t>
  </si>
  <si>
    <t xml:space="preserve">DESCRIÇÃO COMPLETA</t>
  </si>
  <si>
    <t xml:space="preserve">UNIDADE DE FORNECIMENTO</t>
  </si>
  <si>
    <t xml:space="preserve">EMPRESA 01</t>
  </si>
  <si>
    <t xml:space="preserve">CNPJ EMPRESA 01</t>
  </si>
  <si>
    <t xml:space="preserve">VALOR ORÇAMENTO 01</t>
  </si>
  <si>
    <t xml:space="preserve">EMPRESA 02</t>
  </si>
  <si>
    <t xml:space="preserve">CNPJ EMPRESA 02</t>
  </si>
  <si>
    <t xml:space="preserve">VALOR ORÇAMENTO 02</t>
  </si>
  <si>
    <t xml:space="preserve">EMPRESA 03</t>
  </si>
  <si>
    <t xml:space="preserve">CNPJ EMPRESA 03</t>
  </si>
  <si>
    <t xml:space="preserve">VALOR ORÇAMENTO 03</t>
  </si>
  <si>
    <t xml:space="preserve">EMPRESA 04</t>
  </si>
  <si>
    <t xml:space="preserve">CNPJ EMPRESA 04</t>
  </si>
  <si>
    <t xml:space="preserve">VALOR ORÇAMENTO 04</t>
  </si>
  <si>
    <t xml:space="preserve">EMPRESA 05</t>
  </si>
  <si>
    <t xml:space="preserve">CNPJ EMPRESA 05</t>
  </si>
  <si>
    <t xml:space="preserve">VALOR ORÇAMENTO 05</t>
  </si>
  <si>
    <t xml:space="preserve">EMPRESA 06</t>
  </si>
  <si>
    <t xml:space="preserve">CNPJ EMPRESA 06</t>
  </si>
  <si>
    <t xml:space="preserve">VALOR ORÇAMENTO 06</t>
  </si>
  <si>
    <t xml:space="preserve">QUANTIDADE ESTIMADA TOTAL</t>
  </si>
  <si>
    <t xml:space="preserve">VALOR UNITÁRIO ESTIMADO</t>
  </si>
  <si>
    <t xml:space="preserve">VALOR TOTAL ESTIMADO</t>
  </si>
  <si>
    <t xml:space="preserve">VALOR UNITÁRIO LICITADO</t>
  </si>
  <si>
    <t xml:space="preserve">VALOR TOTAL LICITADO</t>
  </si>
  <si>
    <t xml:space="preserve">FORNECEDOR</t>
  </si>
  <si>
    <t xml:space="preserve">CNPJ</t>
  </si>
  <si>
    <t xml:space="preserve">RET</t>
  </si>
  <si>
    <t xml:space="preserve">SMP</t>
  </si>
  <si>
    <t xml:space="preserve">JND</t>
  </si>
  <si>
    <t xml:space="preserve">ISA</t>
  </si>
  <si>
    <t xml:space="preserve">TUP</t>
  </si>
  <si>
    <t xml:space="preserve">QUANTIDADE ESTIMADA CEL</t>
  </si>
  <si>
    <t xml:space="preserve">VALOR TOTAL DO ITENS CEL</t>
  </si>
  <si>
    <t xml:space="preserve">QUANTIDADE ESTIMADA CFM</t>
  </si>
  <si>
    <t xml:space="preserve">VALOR TOTAL ITENS CFM</t>
  </si>
  <si>
    <t xml:space="preserve">QTDD TOTAL DOS ITENS</t>
  </si>
  <si>
    <t xml:space="preserve">VALOR TOTAL DO ITEM DO CÂMPUS</t>
  </si>
  <si>
    <t xml:space="preserve">CPV</t>
  </si>
  <si>
    <t xml:space="preserve">PERMANENTE</t>
  </si>
  <si>
    <t xml:space="preserve">KITS DE FÍSICA</t>
  </si>
  <si>
    <t xml:space="preserve">APARELHOS DE MEDIÇÃO E ORIENTAÇÃO</t>
  </si>
  <si>
    <t xml:space="preserve">22/2023</t>
  </si>
  <si>
    <t xml:space="preserve">23305.007696.2023-71</t>
  </si>
  <si>
    <t xml:space="preserve">60 DIAS</t>
  </si>
  <si>
    <t xml:space="preserve">NÃO</t>
  </si>
  <si>
    <t xml:space="preserve">SIM</t>
  </si>
  <si>
    <t xml:space="preserve">-</t>
  </si>
  <si>
    <t xml:space="preserve">Kit para estudo de cinemática e dinâmica</t>
  </si>
  <si>
    <t xml:space="preserve">Conjunto Completo para trabalhar: 
1 - Cinemática e Dinâmica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Movimento Retilíneo Uniforme (MRU).
Movimento Retilíneo Uniformemente Variado (MRUV).
2ª Lei de Newton.
Relação entre Trabalho e Energia Cinética.
Conservação da Energia Mecânica.
Impulso e Quantidade de Movimento.
Conservação da Quantidade de Movimento Linear.
Colisões: elástica, perfeitamente elástica e inelástica.
Movimento harmônico simples (MHS)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02 carrinhos (cavaleiros) metálicos para trilho de ar, com pelo menos dois pinos para suporte de massas;
02 sensores fotoelétricos com cabos, suporte, manípulos/knobs para encaixe no trilho;
01 multicronômetro digital com tratamento e rolagem de dados com pelo menos 5 entradas para sensores fotoelétricos e resolução de pelo menos 6 dígitos (0,000001 s), memória para armazenamento das medidas, carenagem de metal, painel de controle de policarbonato com teclas tipo táctil, saída com tensão variável para conexão com o disparador, conexão USB para transmissão de dados para o computador ou outro formato de transmissão que permita tal ação; o cronômetro deve acompanhar software (livre) para transmissão dos dados coletados para computador, facilitando assim, quando preciso, o processo de captação e tratamento de dados de forma informatizada;
01 sistema magnético para disparo e retenção com cabos e haste para acoplamento;
02 barreiras para choque;
01 suporte para de final de curso com fixador para elástico disparador;
01 suporte de final de curso com roldana raiada rolamentada, de baixo atrito;
01 fixador para o sistema disparador;
01 fixador com abertura para colisões;
01 acessório para acoplamento de para massas aferidas com gancho;
01 haste para carrinho para ativação de sensor fotoelétrico; porcas, arruelas e manípulos para fixação; elásticos e carretel de linha;
01 mola com adaptador para realizar experimentos de MHS;
02 pinos para carrinho com gancho; 01 pino para carrinho com pitão;
01 pino para carrinho com agulha;
01 pino para carrinho com massa aderente;
01 pino para carrinho com conexão com o sistema largador;
01 fixador metálico de sensor fotoelétrico para roldana raiada;
01 unidade de ﬂuxo de ar, 110 V, potência de no mínimo 800 W, com controle eletrônico, baixo ruído, chave, filtro, conector para conexão rápida de saída para mangueira, cabo de energia tripolar;
01 mangueira aspirador de pelo menos 2 m e diâmetro compatível com a potência da unidade do fluxo de ar;
01 trilho de ar linear com pelo menos 1200 mm de comprimento, construído em alumínio com furações para saída do ar, com sistema que possibilite a movimentação e fixação dos sensores, régua milimetrada embutida no trilho de apoio para ajuste preciso dos sensores.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</si>
  <si>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t>
  </si>
  <si>
    <t xml:space="preserve">HIPERLAB EQUIPAMENTOS CIENTIFICOS LTDA – EPP</t>
  </si>
  <si>
    <t xml:space="preserve">03.944.652/0001-72</t>
  </si>
  <si>
    <t xml:space="preserve">Dielab Comércio de produtos p/Laboratórios Ltda</t>
  </si>
  <si>
    <t xml:space="preserve">03.447.805/0001-76</t>
  </si>
  <si>
    <t xml:space="preserve">Azeheb Indústria de Equipamentos Ltda.</t>
  </si>
  <si>
    <t xml:space="preserve">01.199.377/0001-84</t>
  </si>
  <si>
    <t xml:space="preserve">CIDEPE CENTRO INDÚSTRIAL DE EQUIPAMENTOS DE ENSINO E PESQUISA LTDA</t>
  </si>
  <si>
    <t xml:space="preserve">INSTRUCIONAL INDUSTRIA E COMERCIO - EIRELI - ME</t>
  </si>
  <si>
    <t xml:space="preserve">23.426.753/0001-69</t>
  </si>
  <si>
    <t xml:space="preserve">ERIVALDO ANTONIO RAMALHO ME</t>
  </si>
  <si>
    <t xml:space="preserve">16.633.161/0001-52</t>
  </si>
  <si>
    <t xml:space="preserve">kit para estudo de queda livre</t>
  </si>
  <si>
    <t xml:space="preserve">Conjunto de Acessórios para:
2  - Queda-Livre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Queda-Livre
- Determinação da aceleração gravitacional
- Conservação da energia mecânica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- 05 sensores fotoelétricos com cabos, suporte, manípulos/knobs para encaixe na torre;
- 01 multicronômetro digital com tratamento e rolagem de dados com pelo menos 5 entradas para sensores fotoelétricos e resolução de pelo menos 6 dígitos (0,000001 s), memória para armazenamento das medidas, carenagem de metal, painel de controle de policarbonato com teclas tipo táctil, saída com tensão variável para conexão com o disparador, conexão USB para transmissão de dados para o computador ou outro formato de transmissão que permita tal ação; o cronômetro deve acompanhar software (livre) para transmissão dos dados coletados para computador, facilitando assim, quando preciso, o processo de captação e tratamento de dados de forma informatizada;
- 01 tripé grande com sapatas niveladoras anti-derrapantes, acabamento com pintura eletrostática, permite a conexão de hastes de Ø12,7mm;
- 01 torre metálica com trilho para fixação e deslocamento dos sensores, suporte para o eletroímã (largador magnético) e pino fixador para tripé;
- 01 eletroímã (largador magnético) com bornes e haste;
- 07 manípulo com cabeça de plástico M6X16;
- 01 manípulo com cabeça de plástico 1/4x11mm;
- 05 porcas especial para sensor fotoelétrico;
- 01 esfera de aço Ø18 - 20mm;
- 01 esfera de aço Ø24 - 26mm;
- 01 suporte para régua com 10 aberturas (intervalos);
- 01 régua de metal com 10 aberturas (intervalos) iguais;
- 01 saco coletor;
- 01 suporte para saco coletor;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de:
3 -  Mecânica dos sólidos e fluídos.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Estudo das roldanas
- Conservação da energia mecânica num sistema com esfera em rolamento
- Momento de inércia e conservação da quantidade de movimento de uma esfera em rolamento
- Choques elásticos entre corpos esféricos
- Lançamento horizontal
- Equilíbrio num sistema massa x mola
- Força restauradora de uma mola
- Estática do corpo rígido
- Condições de equilíbrio para um corpo rígido suspenso
- Lei de Hooke para uma mola e associações de mola
-,Trabalho e energia mecânica num sistema massa-mola
- Leis do pêndulo simples
- MHS executado num sistema massa x mola
- Trocas de energia
- Empuxo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Painel metálico com 330x210x35mm (medidas aproximadas) com rampa para estudo de lançamentos horizontais, com sistema de fixação com manípulo para hastes de Ø12,7mm. Painel com marcações de altura e sistemas de fixação para acessórios como roldanas simples e dupla, acessório para Lei de Hooke e associação de molas, régua, dinamômetros e sensor fotoelétrico.
- 02 presilhas de metal para fixação de hastes com 2 manípulos M5;
- 01 haste de metal Ø12,7x400mm com rosca externa M6;
- 01 haste de metal Ø12,7x400mm com rosca interna M6;
- 01 haste de metal Ø12,7x250mm;
- 01 tripe de aço para fixação de hastes com manípulo e sapatas niveladoras;
- 01 becker de plástico 250mL;
- 01 duplo cilindro de Arquimedes;
- 01 dinamômetros de plástico transparente com escala de 2,5N/250g, sistema de travamento contra alongamento excessivo da mola;
- 01 dinamômetros de plástico transparente com escala de 5N/500g, sistema de travamento contra alongamento excessivo da mola;
- 02 esferas de metal Ø25mm;
- 01 esfera de nylon Ø25mm;
- 01 cronômetro digital manual;
- 01 trena;
- 01 acessório para associação de molas com 3 molas helicoidais;
- 01 roldana fixa simples com pino e rosca para fixação no painel;
- 01 roldana fixa dupla com pino e rosca para fixação no painel;
- 01 roldana móvel dupla com uma roldana Ø40mm e uma roldana Ø50mm;
- 03 roldanas móveis simples Ø50mm;
- 02 sistemas de fixação e nivelamento;
- 01 carretel de linha;
- 08 massas aferidas de 50g com sistema de acoplagem rápida;
- 01 régua de metal com marcação de 0 à 38cm e 20cm - 0 - 20 cm com furações.
- 01 fonte de alimentação DC 12V / 2A;
- 01 interruptor montado em caixa de metal com terminais de conexão;
- 01 cabo de conexão banana 100cm preto;
- 01 cabo de conexão banana 100cm vermelho;
- 01 eletroímã com fixador de metal, manípulo e porca de plástico;
- 01 suporte para eletroímã;
- 01 Placa trapezoidal para centro de gravidade;
- 01 Placa para centro de gravidade com orifício;
- 01 Haste Ø1/4"x40mm com rosca M5 e rebaixo de 10x3mm;
- 02 Manípulo M5X25;
- 01 fio de prumo com adesão magnética;
As partes do conjunto deverão ser compatíveis com os outros itens desse mesmo lote, possibilitando compartilhar peças como fixadores, sistema de disparo e retenção (como eletroímãs, por exemplo), cronômetro e sensores. Construído em ferro, plástico polipropileno, alumínio e pintura eletrostática.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</si>
  <si>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mecânica dos sólidos</t>
  </si>
  <si>
    <t xml:space="preserve">Conjunto para estudo de:
3 -  Mecânica dos sólidos e fluídos.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Estudo das roldanas
- Conservação da energia mecânica num sistema com esfera em rolamento
- Momento de inércia e conservação da quantidade de movimento de uma esfera em rolamento
- Choques elásticos entre corpos esféricos
- Lançamento horizontal
- Equilíbrio num sistema massa x mola
- Força restauradora de uma mola
- Estática do corpo rígido
- Condições de equilíbrio para um corpo rígido suspenso
- Lei de Hooke para uma mola e associações de mola
-,Trabalho e energia mecânica num sistema massa-mola
- Leis do pêndulo simples
- MHS executado num sistema massa x mola
- Trocas de energia
- Empuxo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Painel metálico com 330x210x35mm (medidas aproximadas) com rampa para estudo de lançamentos horizontais, com sistema de fixação com manípulo para hastes de Ø12,7mm. Painel com marcações de altura e sistemas de fixação para acessórios como roldanas simples e dupla, acessório para Lei de Hooke e associação de molas, régua, dinamômetros e sensor fotoelétrico.
- 02 presilhas de metal para fixação de hastes com 2 manípulos M5;
- 01 haste de metal Ø12,7x400mm com rosca externa M6;
- 01 haste de metal Ø12,7x400mm com rosca interna M6;
- 01 haste de metal Ø12,7x250mm;
- 01 tripe de aço para fixação de hastes com manípulo e sapatas niveladoras;
- 01 becker de plástico 250mL;
- 01 duplo cilindro de Arquimedes;
- 01 dinamômetros de plástico transparente com escala de 2,5N/250g, sistema de travamento contra alongamento excessivo da mola;
- 01 dinamômetros de plástico transparente com escala de 5N/500g, sistema de travamento contra alongamento excessivo da mola;
- 02 esferas de metal Ø25mm;
- 01 esfera de nylon Ø25mm;
- 01 cronômetro digital manual;
- 01 trena;
- 01 acessório para associação de molas com 3 molas helicoidais;
- 01 roldana fixa simples com pino e rosca para fixação no painel;
- 01 roldana fixa dupla com pino e rosca para fixação no painel;
- 01 roldana móvel dupla com uma roldana Ø40mm e uma roldana Ø50mm;
- 03 roldanas móveis simples Ø50mm;
- 02 sistemas de fixação e nivelamento;
- 01 carretel de linha;
- 08 massas aferidas de 50g com sistema de acoplagem rápida;
- 01 régua de metal com marcação de 0 à 38cm e 20cm - 0 - 20 cm com furações.
- 01 fonte de alimentação DC 12V / 2A;
- 01 interruptor montado em caixa de metal com terminais de conexão;
- 01 cabo de conexão banana 100cm preto;
- 01 cabo de conexão banana 100cm vermelho;
- 01 eletroímã com fixador de metal, manípulo e porca de plástico;
- 01 suporte para eletroímã;
- 01 Placa trapezoidal para centro de gravidade;
- 01 Placa para centro de gravidade com orifício;
- 01 Haste Ø1/4"x40mm com rosca M5 e rebaixo de 10x3mm;
- 02 Manípulo M5X25;
- 01 fio de prumo com adesão magnética;
As partes do conjunto deverão ser compatíveis com os outros itens desse mesmo lote, possibilitando compartilhar peças como fixadores, sistema de disparo e retenção (como eletroímãs, por exemplo), cronômetro e sensores. Construído em ferro, plástico polipropileno, alumínio e pintura eletrostática.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de:
4 -  Lançamento de projéteis.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Lançamentos de projéteis
- Choques
- Conservação da energia mecânica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suporte metálico com para fixação do canhão;
- 01 grampo tipo "C" com manípulo;
- 01 canhão, com 20cm de comprimento, construído em tubo de alumínio com mola interna e gatilho. Suporte interno com alojamento para os projéteis. Três estágios de compressão da mola. Posicionamento angular regulável de 0º à 90º e precisão de 1/2º;
- 01 guia suporte com dois pinos roscados para canhão;
- 02 porcas borboletas de metal M6;
- 02 arruela de metal M6;
- 02 projéteis esféricos de aço com Ø25mm;
- 01 projétil esférico de nylon com Ø25mm;
- 01 suporte para sensores e esferas;
- 01 trena de 3m;
- 01 bastão para compressão da esfera dentro do canhão;
- 01 fixador magnético para choque de esferas;
- 01 porca de plástico M5;
- 01 fio de prumo com adesão magnética;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</si>
  <si>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lançamento de projéteis</t>
  </si>
  <si>
    <t xml:space="preserve">Conjunto para estudo de:
4 -  Lançamento de projéteis.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Lançamentos de projéteis
- Choques
- Conservação da energia mecânica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suporte metálico com para fixação do canhão;
- 01 grampo tipo "C" com manípulo;
- 01 canhão, com 20cm de comprimento, construído em tubo de alumínio com mola interna e gatilho. Suporte interno com alojamento para os projéteis. Três estágios de compressão da mola. Posicionamento angular regulável de 0º à 90º e precisão de 1/2º;
- 01 guia suporte com dois pinos roscados para canhão;
- 02 porcas borboletas de metal M6;
- 02 arruela de metal M6;
- 02 projéteis esféricos de aço com Ø25mm;
- 01 projétil esférico de nylon com Ø25mm;
- 01 suporte para sensores e esferas;
- 01 trena de 3m;
- 01 bastão para compressão da esfera dentro do canhão;
- 01 fixador magnético para choque de esferas;
- 01 porca de plástico M5;
- 01 fio de prumo com adesão magnética;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de 
5 - Movimentos rotacionais.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Movimento circular uniforme.
- Força centrípeta.
- Força centrípeta em função do raio.
- Força centrípeta em função da massa.
- Força centrípeta em função do período.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Nota: Como há diferentes variações deste equipamento no mercado, a avaliação com relação às diferenças será mais flexível.
- 01 sensor fotoelétrico com cabos, suporte, manípulos/knobs para encaixe na torre;
- 01 multicronômetro digital com tratamento e rolagem de dados com pelo menos 5 entradas para sensores fotoelétricos e resolução de pelo menos 6 dígitos (0,000001 s), memória para armazenamento das medidas, carenagem de metal, painel de controle de policarbonato com teclas tipo táctil, saída com tensão variável para conexão com o disparador, conexão USB para transmissão de dados para o computador ou outro formato de transmissão que permita tal ação; o cronômetro deve acompanhar software (livre) para transmissão dos dados coletados para computador, facilitando assim, quando preciso, o processo de captação e tratamento de dados de forma informatizada;
- 01 tripé grande com sapatas niveladoras;
- 01 dinamômetro de 2N precisão 0,02N;
- 01 carretel de linha;
- 01 sistema tracionador composto de motor com 12V com fonte variável e redutor de rotação com polia de alumínio fixa ao eixo do motor. Sistema com motor e controle de velocidade eletrônico fixado em suporte metálico com posição para sensor fotoelétrico, todo o painel é fixado com uma presilha fixadora de alumínio com manípulo com cabeça de plástico.
- 01 sistema giratório acoplável ao tracionador através de correia de borracha composto por uma haste de aço inox Ø12,7mm com polia de alumínio fixa em uma das extremidades da haste com sistema de rolamentos e roscas que fixam o sistema de polia sem folga;
- 01 fonte chaveada 12V/2A;
- 01 plataforma giratória 50cm em forma de U, fabricada em metal com acabamento em pintura eletrostática, com aberturas laterais (guias) para fixação de acessórios e pino de alumínio na parte inferior para fixação ao sistema giratório;
- 01 torre de metal para fixar dinamômetro, com pinos guias e orifícios para fixação à plataforma giratória;
- 01 torre de metal para pendurar corpo de prova cilíndrico de latão com guias e orifícios para fixação à plataforma giratória;
- 01 corpo de prova para força centrípeta, composto por um cilíndrico de latão com 100g com possui dois pinos Ø5mm com rosca e knob fixados em cada face central do cilindro e com três ganchos fixos em oposição de 90º cada na lateral do cilindro;duas massas aferidas de latão com 50g e furo central de Ø5mm.
- 02 corpos de prova de metal (ØxE) 52x4mm e furo central de 5mm com acabamento bicromatizado com peso de 100g cada;
- 03 haste (ØxC) 1/4x120mm com rosca M5x10mm;
- 01 cronômetro manual com precisão de 0,01s;
- 01 roldana raiada com 2 microrolamentos fixa em chapa metálica para conexão à plataforma giratória;
- 01 trena 3m;
- 01 disco metálico (ØxE) 100x1mm com 12 janelas para medição de 12 intervalos de tempo por volta completa da plataforma, acabamento em pintura eletrostática;
- 01 fixador metálico para sensor fotoelétrico acoplável ao sistema tracionador para medida de tempo utilizando o disco raiado;
- 01 haste de aço com acabamento bicromatizado (ØxC) 12,7x400mm;
- 09 knob passante m5;
- 01 manipulo de latão niquelado m6x12;
- 01 presilha de metal para fixar dinamômetros com manípulo de metal com proteção de nylon;
- 02 massa aferida de 50g com gancho de acoplamento rápido;
- 03 presilha de alumínio com dois manípulos para fixação de hastes;
- 09 arruela lisa comercial 3/16 inox;
- 05 manipulo cabeça de plástico m5x15;
- 05 manipulo cabeça de plástico m5x25;
- 01 manipulo cabeça de plástico m5x30;
- 10 gancho tipo S;
- 01 porca de metal para sensor;
- 01 haste de alumínio para sensor;
- 03 correia de borracha;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</si>
  <si>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movimentos rotacionais</t>
  </si>
  <si>
    <t xml:space="preserve">Conjunto para estudo de 
5 - Movimentos rotacionais.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Movimento circular uniforme.
- Força centrípeta.
- Força centrípeta em função do raio.
- Força centrípeta em função da massa.
- Força centrípeta em função do período.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Nota: Como há diferentes variações deste equipamento no mercado, a avaliação com relação às diferenças será mais flexível.
- 01 sensor fotoelétrico com cabos, suporte, manípulos/knobs para encaixe na torre;
- 01 multicronômetro digital com tratamento e rolagem de dados com pelo menos 5 entradas para sensores fotoelétricos e resolução de pelo menos 6 dígitos (0,000001 s), memória para armazenamento das medidas, carenagem de metal, painel de controle de policarbonato com teclas tipo táctil, saída com tensão variável para conexão com o disparador, conexão USB para transmissão de dados para o computador ou outro formato de transmissão que permita tal ação; o cronômetro deve acompanhar software (livre) para transmissão dos dados coletados para computador, facilitando assim, quando preciso, o processo de captação e tratamento de dados de forma informatizada;
- 01 tripé grande com sapatas niveladoras;
- 01 dinamômetro de 2N precisão 0,02N;
- 01 carretel de linha;
- 01 sistema tracionador composto de motor com 12V com fonte variável e redutor de rotação com polia de alumínio fixa ao eixo do motor. Sistema com motor e controle de velocidade eletrônico fixado em suporte metálico com posição para sensor fotoelétrico, todo o painel é fixado com uma presilha fixadora de alumínio com manípulo com cabeça de plástico.
- 01 sistema giratório acoplável ao tracionador através de correia de borracha composto por uma haste de aço inox Ø12,7mm com polia de alumínio fixa em uma das extremidades da haste com sistema de rolamentos e roscas que fixam o sistema de polia sem folga;
- 01 fonte chaveada 12V/2A;
- 01 plataforma giratória 50cm em forma de U, fabricada em metal com acabamento em pintura eletrostática, com aberturas laterais (guias) para fixação de acessórios e pino de alumínio na parte inferior para fixação ao sistema giratório;
- 01 torre de metal para fixar dinamômetro, com pinos guias e orifícios para fixação à plataforma giratória;
- 01 torre de metal para pendurar corpo de prova cilíndrico de latão com guias e orifícios para fixação à plataforma giratória;
- 01 corpo de prova para força centrípeta, composto por um cilíndrico de latão com 100g com possui dois pinos Ø5mm com rosca e knob fixados em cada face central do cilindro e com três ganchos fixos em oposição de 90º cada na lateral do cilindro;duas massas aferidas de latão com 50g e furo central de Ø5mm.
- 02 corpos de prova de metal (ØxE) 52x4mm e furo central de 5mm com acabamento bicromatizado com peso de 100g cada;
- 03 haste (ØxC) 1/4x120mm com rosca M5x10mm;
- 01 cronômetro manual com precisão de 0,01s;
- 01 roldana raiada com 2 microrolamentos fixa em chapa metálica para conexão à plataforma giratória;
- 01 trena 3m;
- 01 disco metálico (ØxE) 100x1mm com 12 janelas para medição de 12 intervalos de tempo por volta completa da plataforma, acabamento em pintura eletrostática;
- 01 fixador metálico para sensor fotoelétrico acoplável ao sistema tracionador para medida de tempo utilizando o disco raiado;
- 01 haste de aço com acabamento bicromatizado (ØxC) 12,7x400mm;
- 09 knob passante m5;
- 01 manipulo de latão niquelado m6x12;
- 01 presilha de metal para fixar dinamômetros com manípulo de metal com proteção de nylon;
- 02 massa aferida de 50g com gancho de acoplamento rápido;
- 03 presilha de alumínio com dois manípulos para fixação de hastes;
- 09 arruela lisa comercial 3/16 inox;
- 05 manipulo cabeça de plástico m5x15;
- 05 manipulo cabeça de plástico m5x25;
- 01 manipulo cabeça de plástico m5x30;
- 10 gancho tipo S;
- 01 porca de metal para sensor;
- 01 haste de alumínio para sensor;
- 03 correia de borracha;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da
6 -  Lei de Stokes.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Coeficiente de viscosidade de líquidos;
- Lei de Stokes;
- Velocidade limite;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tripé grande com sapatas niveladoras;
- 01 perfil metálico para fixação dos sensores e acessórios do viscosímetro;
- 04 manípulo M5x16;
- 02 suportes base para tubos vidro;
- 02 suportes guias para tubos de vidro;
- 02 tubos de vidro com (CxØ) 750x40mm com saídas laterais circulares na borda superior para retirada das esferas de prova;
- 01 imã de neodímio (ØxA) 12,7x6,3mm com invólucro plástico para retirada das esferas de prova;
- 01 tampa de nylon com tubo de vidro (ØxC) 15x120mm central para lançamento da esfera;
- 01 tampa de nylon para tubo reserva;
- 01 cronômetro digital manual;
- 05 Esfera de aço Ø6,32mm;
- 05 Esfera de aço Ø8,00mm;
- 05 Esfera de aço Ø9,00mm;
- 05 Esfera de aço Ø10,00mm;
- 05 sensores fotoelétricos com cabos, suporte, manípulos/knobs para encaixe na torre;
- 01 multicronômetro digital com tratamento e rolagem de dados com pelo menos 5 entradas para sensores fotoelétricos e resolução de pelo menos 6 dígitos (0,000001 s), memória para armazenamento das medidas, carenagem de metal, painel de controle de policarbonato com teclas tipo táctil, saída com tensão variável para conexão com o disparador, conexão USB para transmissão de dados para o computador ou outro formato de transmissão que permita tal ação; o cronômetro deve acompanhar software (livre) para transmissão dos dados coletados para computador, facilitando assim, quando preciso, o processo de captação e tratamento de dados de forma informatizada;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</si>
  <si>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da Lei de Stokes</t>
  </si>
  <si>
    <t xml:space="preserve">Conjunto para estudo da
6 -  Lei de Stokes.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Coeficiente de viscosidade de líquidos;
- Lei de Stokes;
- Velocidade limite;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tripé grande com sapatas niveladoras;
- 01 perfil metálico para fixação dos sensores e acessórios do viscosímetro;
- 04 manípulo M5x16;
- 02 suportes base para tubos vidro;
- 02 suportes guias para tubos de vidro;
- 02 tubos de vidro com (CxØ) 750x40mm com saídas laterais circulares na borda superior para retirada das esferas de prova;
- 01 imã de neodímio (ØxA) 12,7x6,3mm com invólucro plástico para retirada das esferas de prova;
- 01 tampa de nylon com tubo de vidro (ØxC) 15x120mm central para lançamento da esfera;
- 01 tampa de nylon para tubo reserva;
- 01 cronômetro digital manual;
- 05 Esfera de aço Ø6,32mm;
- 05 Esfera de aço Ø8,00mm;
- 05 Esfera de aço Ø9,00mm;
- 05 Esfera de aço Ø10,00mm;
- 05 sensores fotoelétricos com cabos, suporte, manípulos/knobs para encaixe na torre;
- 01 multicronômetro digital com tratamento e rolagem de dados com pelo menos 5 entradas para sensores fotoelétricos e resolução de pelo menos 6 dígitos (0,000001 s), memória para armazenamento das medidas, carenagem de metal, painel de controle de policarbonato com teclas tipo táctil, saída com tensão variável para conexão com o disparador, conexão USB para transmissão de dados para o computador ou outro formato de transmissão que permita tal ação; o cronômetro deve acompanhar software (livre) para transmissão dos dados coletados para computador, facilitando assim, quando preciso, o processo de captação e tratamento de dados de forma informatizada;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da
7 - Máquina de Atwood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Cinemática e Dinâmica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- 02 hastes acopláveis (macho/fêmea) Ø12,7x400mm;
- 01 fixador metálico para hastes com manípulos, permite a fixação de hastes de até 12,7mm tanto em 90º como em 180º, fabricado em alumínio com acabamento anodizado;
- 01 tripé de ferro com sapatas emborrachadas e manípulo;
- 02 massas aferidas de 50g com gancho de acoplamento rápido;
- 01 carretel de linha;
- 01 roldana raiada rolamentada com pino metálico com rosca M6;
- 10 ganchos de ferro tipo S;
- 01 mini organizador plástico para acomodar as pequenas peças do conjunto.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 o envio deve ser feito com uma embalagem adequada. As peças menores devem ser armazenadas em estojos, caixas menores ou berço, de modo a não ficarem soltas dentro da caixa plástica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</si>
  <si>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da Máquina de Atwood</t>
  </si>
  <si>
    <t xml:space="preserve">Conjunto para estudo da
7 - Máquina de Atwood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Cinemática e Dinâmica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- 02 hastes acopláveis (macho/fêmea) Ø12,7x400mm;
- 01 fixador metálico para hastes com manípulos, permite a fixação de hastes de até 12,7mm tanto em 90º como em 180º, fabricado em alumínio com acabamento anodizado;
- 01 tripé de ferro com sapatas emborrachadas e manípulo;
- 02 massas aferidas de 50g com gancho de acoplamento rápido;
- 01 carretel de linha;
- 01 roldana raiada rolamentada com pino metálico com rosca M6;
- 10 ganchos de ferro tipo S;
- 01 mini organizador plástico para acomodar as pequenas peças do conjunto.
As partes do conjunto deverão ser compatíveis com os outros itens desse mesmo lote, possibilitando compartilhar peças como fixadores, sistema de disparo e retenção (como eletroímãs, por exemplo), cronômetro e sensores.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 o envio deve ser feito com uma embalagem adequada. As peças menores devem ser armazenadas em estojos, caixas menores ou berço, de modo a não ficarem soltas dentro da caixa plástica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de:
8 - Atrito.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Coeficiente de atrito cinético.
- Força de atrito estático.
- Coeficiente de atrito estático.
- Força de atrito cinético.
- Relação entre o coeficiente de atrito e a área da superfície de contato.
- Relação entre o coeficiente de atrito e a natureza da superfície de contato.
- Relação entre o coeficiente de atrito e força normal de reação.
- Decomposição de forças no plano inclinado.
-  ngulo crítico.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haste Ø12.7mm x 400mm
- 01 dinamômetro 5N
- 01 dinamômetro 2,5N
- 01 bloco de madeira emborrachado com gancho
- 01 bloco de madeira com gancho
- 01 carrinho para plano inclinado
- 01 rampa plano inclinado
- 01 tripé pequeno com manípulo
- 01 transferidor 90 graus com seta indicadora
- 01 placa branca
- 01 fixador metálico com haste para rotação do plano inclinado
- 01 fixador metálico para dinamômetro
- 02 massas aferidas de latão 50g com furo 5mm
- 01 manípulo cabeça de plástico
- 01 manípulo de metal
- 01 knob passante pequeno M5.
As partes do conjunto deverão ser compatíveis com os outros itens desse mesmo lote, possibilitando compartilhar peças como fixadores, dinamômetros e massas. O conjunto modular desmontável para o estudo de Plano Inclinado e Atrito. A versatilidade do conjunto deve permitir a realização de dezenas de experimentos com montagens bastante simples, permitindo que os próprios alunos manuseiem o equipamento. As peças devem ser projetadas de forma modular, permitindo uma grande variedade de estudos.
Confeccionado predominantemente em aço para garantir uma alta qualidade e durabilidade, mesmo com um intenso manuseio.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</si>
  <si>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atrito</t>
  </si>
  <si>
    <t xml:space="preserve">Conjunto para estudo de:
8 - Atrito.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Coeficiente de atrito cinético.
- Força de atrito estático.
- Coeficiente de atrito estático.
- Força de atrito cinético.
- Relação entre o coeficiente de atrito e a área da superfície de contato.
- Relação entre o coeficiente de atrito e a natureza da superfície de contato.
- Relação entre o coeficiente de atrito e força normal de reação.
- Decomposição de forças no plano inclinado.
-  ngulo crítico.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haste Ø12.7mm x 400mm
- 01 dinamômetro 5N
- 01 dinamômetro 2,5N
- 01 bloco de madeira emborrachado com gancho
- 01 bloco de madeira com gancho
- 01 carrinho para plano inclinado
- 01 rampa plano inclinado
- 01 tripé pequeno com manípulo
- 01 transferidor 90 graus com seta indicadora
- 01 placa branca
- 01 fixador metálico com haste para rotação do plano inclinado
- 01 fixador metálico para dinamômetro
- 02 massas aferidas de latão 50g com furo 5mm
- 01 manípulo cabeça de plástico
- 01 manípulo de metal
- 01 knob passante pequeno M5.
As partes do conjunto deverão ser compatíveis com os outros itens desse mesmo lote, possibilitando compartilhar peças como fixadores, dinamômetros e massas. O conjunto modular desmontável para o estudo de Plano Inclinado e Atrito. A versatilidade do conjunto deve permitir a realização de dezenas de experimentos com montagens bastante simples, permitindo que os próprios alunos manuseiem o equipamento. As peças devem ser projetadas de forma modular, permitindo uma grande variedade de estudos.
Confeccionado predominantemente em aço para garantir uma alta qualidade e durabilidade, mesmo com um intenso manuseio.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de:
9 -  Forças.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Instrumento para medida de força
- Força peso
- Lei de Hooke
- Força restauradora
- Constante elástica de uma mola
- Limite de elasticidade
- Equilíbrio de um móvel suspenso por uma mola
- Composição e decomposição de forças concorrentes, colineares e ortogonais.
- Equilíbrio de um ponto
- Condições para equilíbrio de um ponto
- Equilíbrio de um corpo rígido
- Condições para equilíbrio de um corpo rígido
- Momento resultante
- Teorema de Varignon
- Encontrar o peso de um objeto aplicando as condições de equilíbrio
- Alavancas interfixa, interpotente e inter-resistente,
- Tração em cabos;
- Associação de roldanas;
-- Relação entre período de oscilação de um pêndulo e a amplitude;
- Relação entre período de oscilação de um pêndulo e a massa pendular;
- Relação entre o período de oscilação e o comprimento do pêndulo;
- Determinação da aceleração da gravidade;
- Oscilador massa-mola
- Determinação do período e oscilação de um oscilador massa-mola.
- Movimento harmônico simples MHS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painel metálico de 650x500mm com abas de reforço e 4 presilhas metálicas para fixação vertical (ESTE ITEM NÃO É EXEMPLIFICATIVO) ;
- 02 tripés tipo estrela;
- 02 hastes 400x12,7mm macho;
- 02 hastes 400x12,7mm fêmea;
- 01 dinamômetros de 2,5N;
- 02 dinamômetros de 5N;
- 02 fixadores magnéticos para dinamômetro;
- 02 fixadores magnéticos;
- 01 transferidor pendular;
- 01 roldana movel simples;
- 01 roldana móvel dupla;
- 01 roldana fixa simples;
- 01 roldana fixa dupla;
- 01 acessório para associação de molas com 3 molas de 2N e dois fixadores metálicos;
- 12 massas aferidas de 50g com gancho que permite acoplamentos sucessivos;
- 01 carretel de linha;
- 01 régua 400mm magnética;
- 01 travessão de 410mm com furações para estudo das alavancas;
- 01 pino para acoplamento ao fixador magnético com rosca e rebaixo tamanho (CxØ) 40x6mm;
- 01 pino para acoplamento ao fixador magnético com rosca;
- 02 manipulos de latão niquelado M3x10;
- 01 cronômetro digital manual;
- 01 placa trapezoidal para centro de gravidade;
- 01 placa com orifício para centro de gravidade;
As partes do conjunto deverão ser compatíveis com os outros itens desse mesmo lote, possibilitando compartilhar peças como fixadores, dinamômetros e massas.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</si>
  <si>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Forças</t>
  </si>
  <si>
    <t xml:space="preserve">Conjunto para estudo de:
9 -  Forças.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Instrumento para medida de força
- Força peso
- Lei de Hooke
- Força restauradora
- Constante elástica de uma mola
- Limite de elasticidade
- Equilíbrio de um móvel suspenso por uma mola
- Composição e decomposição de forças concorrentes, colineares e ortogonais.
- Equilíbrio de um ponto
- Condições para equilíbrio de um ponto
- Equilíbrio de um corpo rígido
- Condições para equilíbrio de um corpo rígido
- Momento resultante
- Teorema de Varignon
- Encontrar o peso de um objeto aplicando as condições de equilíbrio
- Alavancas interfixa, interpotente e inter-resistente,
- Tração em cabos;
- Associação de roldanas;
-- Relação entre período de oscilação de um pêndulo e a amplitude;
- Relação entre período de oscilação de um pêndulo e a massa pendular;
- Relação entre o período de oscilação e o comprimento do pêndulo;
- Determinação da aceleração da gravidade;
- Oscilador massa-mola
- Determinação do período e oscilação de um oscilador massa-mola.
- Movimento harmônico simples MHS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painel metálico de 650x500mm com abas de reforço e 4 presilhas metálicas para fixação vertical (ESTE ITEM NÃO É EXEMPLIFICATIVO) ;
- 02 tripés tipo estrela;
- 02 hastes 400x12,7mm macho;
- 02 hastes 400x12,7mm fêmea;
- 01 dinamômetros de 2,5N;
- 02 dinamômetros de 5N;
- 02 fixadores magnéticos para dinamômetro;
- 02 fixadores magnéticos;
- 01 transferidor pendular;
- 01 roldana movel simples;
- 01 roldana móvel dupla;
- 01 roldana fixa simples;
- 01 roldana fixa dupla;
- 01 acessório para associação de molas com 3 molas de 2N e dois fixadores metálicos;
- 12 massas aferidas de 50g com gancho que permite acoplamentos sucessivos;
- 01 carretel de linha;
- 01 régua 400mm magnética;
- 01 travessão de 410mm com furações para estudo das alavancas;
- 01 pino para acoplamento ao fixador magnético com rosca e rebaixo tamanho (CxØ) 40x6mm;
- 01 pino para acoplamento ao fixador magnético com rosca;
- 02 manipulos de latão niquelado M3x10;
- 01 cronômetro digital manual;
- 01 placa trapezoidal para centro de gravidade;
- 01 placa com orifício para centro de gravidade;
As partes do conjunto deverão ser compatíveis com os outros itens desse mesmo lote, possibilitando compartilhar peças como fixadores, dinamômetros e massas.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de 
10 - Erros, medidas, gráficos e funções.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Notação Científica
- Algarismo Significativo
- Medidas
- Erros
- Funções e Gráficos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densímetro de 0,700 a 1,000;
- 01 proveta de vidro 250 mL com base de plástico;
- 01 béquer de vidro 250 mL;
- 01 balança Digital 500g/0,1g;
- 01 paquímetro de plástico 150/0,05mm;
- 05 corpos de prova cilíndricos em ferro com o mesmo diâmetro e comprimentos diferentes;
- 05 corpos de prova  em alumínio com o mesmo comprimento e diâmetros diferentes;
- 04 corpos de prova de mesma massa, mesmo diâmetro com comprimentos diferentes;
- 01 cronometro manual;
- 01 trena de 2 metros;
- 04 massas aferidas 50g com gancho;
- 01 grampo tipo C para fixação de hastes;
- 01 fixador metálico com haste para pendurar mola;
- 01 mola Lei de Hooke;
- 01 hastes fêmea 405mm;
- 01 hastes macho 405mm;
- 01 carretel para regulagem contínua do fio com fixador metálico;
As partes do conjunto deverão ser compatíveis com os outros itens desse mesmo lote, possibilitando compartilhar peças como fixadores, dinamômetros e massas.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</si>
  <si>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Erros, medidas, gráficos e funções</t>
  </si>
  <si>
    <t xml:space="preserve">Conjunto para estudo de 
10 - Erros, medidas, gráficos e funções.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Notação Científica
- Algarismo Significativo
- Medidas
- Erros
- Funções e Gráficos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densímetro de 0,700 a 1,000;
- 01 proveta de vidro 250 mL com base de plástico;
- 01 béquer de vidro 250 mL;
- 01 balança Digital 500g/0,1g;
- 01 paquímetro de plástico 150/0,05mm;
- 05 corpos de prova cilíndricos em ferro com o mesmo diâmetro e comprimentos diferentes;
- 05 corpos de prova  em alumínio com o mesmo comprimento e diâmetros diferentes;
- 04 corpos de prova de mesma massa, mesmo diâmetro com comprimentos diferentes;
- 01 cronometro manual;
- 01 trena de 2 metros;
- 04 massas aferidas 50g com gancho;
- 01 grampo tipo C para fixação de hastes;
- 01 fixador metálico com haste para pendurar mola;
- 01 mola Lei de Hooke;
- 01 hastes fêmea 405mm;
- 01 hastes macho 405mm;
- 01 carretel para regulagem contínua do fio com fixador metálico;
As partes do conjunto deverão ser compatíveis com os outros itens desse mesmo lote, possibilitando compartilhar peças como fixadores, dinamômetros e massas.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11 - Mecânica dos fluidos.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Massa específica de uma substância;
- Massa específica do alumínio, latão e ferro;
- Massa específica da água e do álcool;
- Densidade de um líquido com auxilio do densímetro;
- Pressão atmosférica com o par de Magdeburgo;
- Vasos comunicantes;
- Variação da pressão com a profundidade;
- Tubo em U (variação da pressão com a profundidade em um líquido);
- Princípio de Stevin;
- Massa específica de um líquido utilizando o tubo em U;
- Princípio de Pascal;
- Aferição do dinamômetro;
- Peso real;
- Peso aparente;
- Empuxo;
- Influência da massa específica do líquido no empuxo;
- Princípio de Arquimedes;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tripé tipo estrela;
- 01 haste fêmea com 405mm;
- 01 haste macho com 405mm;
- 01 dinamômetro tubular de 1N e precisão 0,01N;
- 04 corpos de prova em alumínio (paralelepípedo) com 6cm, 5cm, 4cm e 3cm;
- 01 corpo de prova de latão (cilindro) 6cm;
- 01 corpo de prova de alumínio (cilindro) 6cm;
- 01 duplo cilindro de Arquimedes;
- 01 seringa de plástico 40ml;
- 01 fixador metálico com manípulo e haste de 13cm;
- 01 painel em U 75x400mm;
- 01 par de Magdeburgo Ø11cm;
- 01 mangueira látex 60cm;
- 01 densímetro 0,700 a 1,000;
- 01 becker 250ml;
- 01 proveta de 250ml;
- 01 aparelho para vasos comunicantes com 4 tubos;
- 01 jogo com 3 sondas de imersão 30cm;
- 01 aparelho para propagação da pressão com 3 tubos;
As partes do conjunto deverão ser compatíveis com os outros itens desse mesmo lote, possibilitando compartilhar peças como fixadores, dinamômetros e massas.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</si>
  <si>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mecânica dos flúidos</t>
  </si>
  <si>
    <t xml:space="preserve">Conjunto para
11 - Mecânica dos fluidos.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Massa específica de uma substância;
- Massa específica do alumínio, latão e ferro;
- Massa específica da água e do álcool;
- Densidade de um líquido com auxilio do densímetro;
- Pressão atmosférica com o par de Magdeburgo;
- Vasos comunicantes;
- Variação da pressão com a profundidade;
- Tubo em U (variação da pressão com a profundidade em um líquido);
- Princípio de Stevin;
- Massa específica de um líquido utilizando o tubo em U;
- Princípio de Pascal;
- Aferição do dinamômetro;
- Peso real;
- Peso aparente;
- Empuxo;
- Influência da massa específica do líquido no empuxo;
- Princípio de Arquimedes;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tripé tipo estrela;
- 01 haste fêmea com 405mm;
- 01 haste macho com 405mm;
- 01 dinamômetro tubular de 1N e precisão 0,01N;
- 04 corpos de prova em alumínio (paralelepípedo) com 6cm, 5cm, 4cm e 3cm;
- 01 corpo de prova de latão (cilindro) 6cm;
- 01 corpo de prova de alumínio (cilindro) 6cm;
- 01 duplo cilindro de Arquimedes;
- 01 seringa de plástico 40ml;
- 01 fixador metálico com manípulo e haste de 13cm;
- 01 painel em U 75x400mm;
- 01 par de Magdeburgo Ø11cm;
- 01 mangueira látex 60cm;
- 01 densímetro 0,700 a 1,000;
- 01 becker 250ml;
- 01 proveta de 250ml;
- 01 aparelho para vasos comunicantes com 4 tubos;
- 01 jogo com 3 sondas de imersão 30cm;
- 01 aparelho para propagação da pressão com 3 tubos;
As partes do conjunto deverão ser compatíveis com os outros itens desse mesmo lote, possibilitando compartilhar peças como fixadores, dinamômetros e massas.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12 - Multicronômetro Digital 
com tratamento e rolagem de dados com 5 entradas para sensores fotoelétricos e resolução de pelo menos 6 dígitos (0,000001 s), com display para visualizar os resultados, memória para armazenamento das medidas, carenagem de metal, painel de controle de material de alta qualidade, saída com tensão variável com para conexão do sistema disparador, conexão USB para transmissão de dados para computador; o cronômetro deve acompanhar software (livre) para transmissão dos dados coletados para computador, facilitando assim, quando preciso, o processo de captação e tratamento de dados de forma informatizada. Este item deve ser compatível com os itens 2, 3, 4, 5, 6 e 7.
13 - Sensor fotoelétrico
 fabricado com gabinete plástico ou material superior; com abertura de passagem compatível com  experimentos de mecânica. Deve possuir sistemas de fixação e acompanhar acessórios para fixação; cabo de conexão com pelo menos 1,5 m. Deve ser compatível com o cronômetro (item 13) e conjuntos (itens 2, 3, 4, 5, 6 e 7) desse lote.
</t>
  </si>
  <si>
    <t xml:space="preserve">Multicronômetro Digital</t>
  </si>
  <si>
    <t xml:space="preserve">12 - Multicronômetro Digital 
com tratamento e rolagem de dados com 5 entradas para sensores fotoelétricos e resolução de pelo menos 6 dígitos (0,000001 s), com display para visualizar os resultados, memória para armazenamento das medidas, carenagem de metal, painel de controle de material de alta qualidade, saída com tensão variável com para conexão do sistema disparador, conexão USB para transmissão de dados para computador; o cronômetro deve acompanhar software (livre) para transmissão dos dados coletados para computador, facilitando assim, quando preciso, o processo de captação e tratamento de dados de forma informatizada. Este item deve ser compatível com os itens 2, 3, 4, 5, 6 e 7.
</t>
  </si>
  <si>
    <t xml:space="preserve">UNID.</t>
  </si>
  <si>
    <t xml:space="preserve">Sensor Fotoelétrico</t>
  </si>
  <si>
    <t xml:space="preserve">13 - Sensor fotoelétrico
 fabricado com gabinete plástico ou material superior; com abertura de passagem compatível com  experimentos de mecânica. Deve possuir sistemas de fixação e acompanhar acessórios para fixação; cabo de conexão com pelo menos 1,5 m. Deve ser compatível com o cronômetro (item 13) e conjuntos (itens 2, 3, 4, 5, 6 e 7) desse lote.
</t>
  </si>
  <si>
    <t xml:space="preserve">Sendo de Tempo de Vôo</t>
  </si>
  <si>
    <t xml:space="preserve">14 - Sensor de tempo de voo
fabricado em metal, com cabo de ligação de pelo menos 5 m ou sistema que permita longa distância. Deve ser compatível com o cronômetro (item13) e conjuntos (itens 3 e 4) desse lote.
</t>
  </si>
  <si>
    <t xml:space="preserve">Looping</t>
  </si>
  <si>
    <t xml:space="preserve">15 - Looping.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Conservação de Energia Mecânica no Looping.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01 base de metal; 
01 torre de metal de apoio ao trilho; 
01 trilho de alumínio para deslocamento da esfera com looping de pelo menos Ø 20 cm para a boa visualização do fenômeno pelos alunos.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</si>
  <si>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Acústica e Ondas</t>
  </si>
  <si>
    <t xml:space="preserve">Conjunto de:
16 - Acústica e Ondas.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Período e frequência de oscilação da mola.
- Comprimento de onda.
- Amplitude.
- Reflexão de onda na mola.
- Inversão de fase de uma onda na reflexão.
- Onda longitudinal e transversal.
- Onda estacionária.
- Interferência construtiva e destrutiva.
- Formação de nó e ventre na onda estacionária.
- Ressonância no oscilador massa-mola.
- Timbre.
- Altura.
- Intensidade.
- Ressonância no par de diapasões.
- Batimento no par de diapasões.
- Ressonância no tubo fechado.
- Onda estacionária no tubo fechado.
- Determinação do comprimento de onda no tubo fechado.
- Determinação da velocidade de propagação do som no ar.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par de diapasões com caixa de madeira;
- 01 martelo de borracha para percussão;
- 01 massa aferida (contrapeso do diapasão);
- 01 diapasão garfo 440Hz;
- 01 mola helicoidal com 2m e Ø20mm;
- 01 mola slink com 11cm e Ø65mm;
- 01 proveta com 30cm de altura;
- 01 conjunto de lâminas ressonantes, com pelo menos 4 lâminas);
- 01 becker, de pelo menos 150ml;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Aparato para geração de:
17 - Ondas mecânicas em cordas.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Onda estacionária.
- Nó e ventre.
- Interferência construtiva e interferência destrutiva.
- Comprimento de onda.
- Relação entre força de tração e massa específica da corda.
- Relação entre força de tração e comprimento de onda.
- Refração de uma onda mecânica na corda.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base metálica com motor vibrador para geração de onda estacionária. Controle da frequência do motor através de tensão variável de 0 à 12V / 2A. Sistema de medição de frequência através de sensor fotoelétrico e apresentação da frequência em três displays de 7 segmentos, resolução de 0,1 hz na medição da frequência.
- 01 fonte chaveada DC 12V/2A;
- 01 dinamômetro de 1 N com precisão 0,01N;
- 01 haste extensora para tracionar as cordas usando o dinamômetro;
- 01 haste com roldana com rosca para fixação na base;
- 01 manípulo de metal M4x13;
- 01 arruela 1/4";
- 01 porca borboleta 1/4";
- 10 ganchos tipo "S";
- 01 conjunto com 04 cordas de diferentes densidades;
Informações Técnicas
- Frequência Máxima: 40Hz
- Resolução: 0,1Hz
- Sistema rotacional mecânico
- Ruído Máximo: 75dB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</si>
  <si>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ondas mecânicas em cordas</t>
  </si>
  <si>
    <t xml:space="preserve">Aparato para geração de:
17 - Ondas mecânicas em cordas.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Onda estacionária.
- Nó e ventre.
- Interferência construtiva e interferência destrutiva.
- Comprimento de onda.
- Relação entre força de tração e massa específica da corda.
- Relação entre força de tração e comprimento de onda.
- Refração de uma onda mecânica na corda.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base metálica com motor vibrador para geração de onda estacionária. Controle da frequência do motor através de tensão variável de 0 à 12V / 2A. Sistema de medição de frequência através de sensor fotoelétrico e apresentação da frequência em três displays de 7 segmentos, resolução de 0,1 hz na medição da frequência.
- 01 fonte chaveada DC 12V/2A;
- 01 dinamômetro de 1 N com precisão 0,01N;
- 01 haste extensora para tracionar as cordas usando o dinamômetro;
- 01 haste com roldana com rosca para fixação na base;
- 01 manípulo de metal M4x13;
- 01 arruela 1/4";
- 01 porca borboleta 1/4";
- 10 ganchos tipo "S";
- 01 conjunto com 04 cordas de diferentes densidades;
Informações Técnicas
- Frequência Máxima: 40Hz
- Resolução: 0,1Hz
- Sistema rotacional mecânico
- Ruído Máximo: 75dB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de 
18 - Ondas mecânicas em cordas e molas.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Ondas Mecânicas Transversais e Longitudinais em Molas e Cordas.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Nota: Como há diferentes variações deste equipamento no mercado, a avaliação com relação às diferenças será mais flexível.
- 01 Gerador de sinais digital com um canal com amplificação de 10W; Visor LCD 2 linhas por 16 colunas; Controle de amplitude do sinal amplificado; Possui três botões para controle do gerador de funções Knob com encoder para variação dos parâmetros do gerador; Faixa de operação de 5Hz à 5500Hz, precisão de 0,1Hz; Botão "Mudo" para cortar o sinal do canal, sem alterar as configurações, sem precisar desligar o gerador de funções ou desconectar qualquer cabo de ligação; Botão para seleção da forma de onda (Senoidal, Quadrada e Triangular); Construído em gabinete metálico; Alimentação de 12V/2A através fonte chaveada;
- 01 fonte de alimentação DC 12V/2A;
- 01 Gerador de vibração composto por uma haste vibratória com orifício de passagem de um fio. Funcionamento em frequências de 0,5Hz até 5kHz, com amplitudes de até 6mm. Possui fusível de 1A e impedância de 8 Ohms. Possui duas entradas de conexão tipo banana na ponte frontal. Dimensões (ØxA)90x83mm.
- 01 cabo de ligação P4 / banana com 1m de comprimento;
- 01 haste fêmea de Ø12,7x400mm;
- 01 haste macho de Ø12,7x400mm;
- 01 haste Ø12,7x250mm;
- 01 dinamômetro de 2,5N;
- 02 molas helicoidais de aço inox;
- 01 corda trançada;
- 01 fixador metálico para dinamômetro;
- 01 fixador metálico com roldana;
- 01 tripé de ferro tipo estrela fundido com sapatas niveladoras;
- 01 grampo tipo C de mesa para fixação de hastes;
- 01 conjunto de massas aferidas (no mínimo, 3 massas diferentes, sendo que a de maior peso deverá possuir 2 unidades). Deve acompanhar um suporte.
- 02 massas aferidas de 50 gramas;
- 01 fixador para corda;
- 01 fixador para mola.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</si>
  <si>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ondas mecânicas em cordas e molas</t>
  </si>
  <si>
    <t xml:space="preserve">Conjunto para estudo de 
18 - Ondas mecânicas em cordas e molas.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Ondas Mecânicas Transversais e Longitudinais em Molas e Cordas.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Nota: Como há diferentes variações deste equipamento no mercado, a avaliação com relação às diferenças será mais flexível.
- 01 Gerador de sinais digital com um canal com amplificação de 10W; Visor LCD 2 linhas por 16 colunas; Controle de amplitude do sinal amplificado; Possui três botões para controle do gerador de funções Knob com encoder para variação dos parâmetros do gerador; Faixa de operação de 5Hz à 5500Hz, precisão de 0,1Hz; Botão "Mudo" para cortar o sinal do canal, sem alterar as configurações, sem precisar desligar o gerador de funções ou desconectar qualquer cabo de ligação; Botão para seleção da forma de onda (Senoidal, Quadrada e Triangular); Construído em gabinete metálico; Alimentação de 12V/2A através fonte chaveada;
- 01 fonte de alimentação DC 12V/2A;
- 01 Gerador de vibração composto por uma haste vibratória com orifício de passagem de um fio. Funcionamento em frequências de 0,5Hz até 5kHz, com amplitudes de até 6mm. Possui fusível de 1A e impedância de 8 Ohms. Possui duas entradas de conexão tipo banana na ponte frontal. Dimensões (ØxA)90x83mm.
- 01 cabo de ligação P4 / banana com 1m de comprimento;
- 01 haste fêmea de Ø12,7x400mm;
- 01 haste macho de Ø12,7x400mm;
- 01 haste Ø12,7x250mm;
- 01 dinamômetro de 2,5N;
- 02 molas helicoidais de aço inox;
- 01 corda trançada;
- 01 fixador metálico para dinamômetro;
- 01 fixador metálico com roldana;
- 01 tripé de ferro tipo estrela fundido com sapatas niveladoras;
- 01 grampo tipo C de mesa para fixação de hastes;
- 01 conjunto de massas aferidas (no mínimo, 3 massas diferentes, sendo que a de maior peso deverá possuir 2 unidades). Deve acompanhar um suporte.
- 02 massas aferidas de 50 gramas;
- 01 fixador para corda;
- 01 fixador para mola.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de:
19 - Ondas planas.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Fonte de ondas pontual e extensa.
Frente de ondas retas e circulares.
Comprimento de onda.
Relação entre frequência e comprimento de onda.
Efeito Doppler.
Reflexão de uma onda em obstáculos retos e curvos; refração, difração e interferência de ondas planas.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tanque de metal para geração de ondas com janela transparente e manípulos para ajuste de nível;
- 01 base de projeção em estrutura metálica em forma de H e T com pés para sustentação da cuba com espelho articulável;
- 01 fonte luminosa com lâmpada de led;
- 01 unidade eletrônica de controle de frequência, de amplitude do gerador eletromagnético de abalos e da frequência da luz estroboscópica;
- 01 fonte de alimentação chaveada entrada  alternada de 85V à 240V e saída contínua de 12V/2A;
- 02 cabo de ligação com 1,5m pontas P4/P4;
- 01 gerador eletromagnético de vibração;
- 01 haste metálica acoplável fêmea Ø12,7x400mm;
- 01 haste metálica acoplável macho Ø12,7x400mm;
- 01 haste Ø12,7x420mm para suporte de vibrador;
- 01 tripé de ferro fundido tipo estrela 1kg com sapatas niveladoras;
- 02 anteparos de 175 mm;
- 01 anteparo reto 270mm;
- 01 anteparo côncavo/convexo;
- 02 anteparo 30 mm;
- 01 anteparo 70 mm;
- 01 suporte de metal para excitadores pontuais;
- 02 haste 24mm para fonte pontual;
- 02 manípulo de metal M3x7
- 01 excitador plano com 288 mm;
- 01 excitador plano com 200 mm;
- 01 trapézio de acrílico transparente;
- 01 lente biconvexa em acrílico transparente;
- 01 lente bicôncava em acrílico transparente;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</si>
  <si>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ondas planas</t>
  </si>
  <si>
    <t xml:space="preserve">Conjunto para estudo de:
19 - Ondas planas.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Fonte de ondas pontual e extensa.
Frente de ondas retas e circulares.
Comprimento de onda.
Relação entre frequência e comprimento de onda.
Efeito Doppler.
Reflexão de uma onda em obstáculos retos e curvos; refração, difração e interferência de ondas planas.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tanque de metal para geração de ondas com janela transparente e manípulos para ajuste de nível;
- 01 base de projeção em estrutura metálica em forma de H e T com pés para sustentação da cuba com espelho articulável;
- 01 fonte luminosa com lâmpada de led;
- 01 unidade eletrônica de controle de frequência, de amplitude do gerador eletromagnético de abalos e da frequência da luz estroboscópica;
- 01 fonte de alimentação chaveada entrada  alternada de 85V à 240V e saída contínua de 12V/2A;
- 02 cabo de ligação com 1,5m pontas P4/P4;
- 01 gerador eletromagnético de vibração;
- 01 haste metálica acoplável fêmea Ø12,7x400mm;
- 01 haste metálica acoplável macho Ø12,7x400mm;
- 01 haste Ø12,7x420mm para suporte de vibrador;
- 01 tripé de ferro fundido tipo estrela 1kg com sapatas niveladoras;
- 02 anteparos de 175 mm;
- 01 anteparo reto 270mm;
- 01 anteparo côncavo/convexo;
- 02 anteparo 30 mm;
- 01 anteparo 70 mm;
- 01 suporte de metal para excitadores pontuais;
- 02 haste 24mm para fonte pontual;
- 02 manípulo de metal M3x7
- 01 excitador plano com 288 mm;
- 01 excitador plano com 200 mm;
- 01 trapézio de acrílico transparente;
- 01 lente biconvexa em acrílico transparente;
- 01 lente bicôncava em acrílico transparente;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de 
20 - Ondas mecânicas no ar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- 01 gerador de Funções com 2 Canais 1Hz A 25kHz;
- 02 alto-falantes de 4 pol, potência de 20W fixado em base L metálica;
- 01 calha fina de 1,00 m para colocação de cortiça no tubo;
- 01 tubo de acrílico de 0,80m x Ø40mm;
- 01 base metálica com 1m para sustentação do tubo;
- 01 êmbolo para o tubo de vidro;
- 01 frasco de cortiça;
- 02 cabos de ligação BCN/Banana para conexão dos autofalantes ao gerador de funções;
- 01 microfone com haste e cabo elétrico de 2m;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Nota: Como há diferentes variações deste equipamento no mercado, a avaliação com relação às diferenças será mais flexível.
- 01 gerador de Funções com 2 Canais 1Hz A 25kHz;
- 02 alto-falantes de 4 pol, potência de 20W fixado em base L metálica;
- 01 calha fina de 1,00 m para colocação de cortiça no tubo;
- 01 tubo de acrílico de 0,80m x Ø40mm;
- 01 base metálica com 1m para sustentação do tubo;
- 01 êmbolo para o tubo de vidro;
- 01 frasco de cortiça;
- 02 cabos de ligação BCN/Banana para conexão dos autofalantes ao gerador de funções;
- 01 microfone com haste e cabo elétrico de 2m;
Informações Técnicas
Gerador de Funções com 2 Canais 1Hz A 25kHz
- Dois canais independentes com amplificação de 10W;
- Um canal para conexão de osciloscópio para verificar o sinal tanto do microfone interno quando do microfone externo;
- Visor LCD 2 linhas por 16 colunas;
- Controle de amplitude do sinal amplificado;
- Possui três botões para controle do gerador de funções
- Knob com encoder para variação dos parâmetros do gerador;
- Faixa de operação de 1Hz à 25000Hz, precisão de 0,5Hz
- Botão "Mudo" para cortar o sinal do canal selecionado, sem alterar as configurações, sem precisar desligar o gerador de funções ou desconectar qualquer cabo de ligação;
- Botão para seleção da forma de onda (Senoidal, Quadrada e Triangular)
- Construído em gabinete metálico;
- Alimentação de 12V/2A através fonte chaveada;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</si>
  <si>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ondas mecânicas no ar</t>
  </si>
  <si>
    <t xml:space="preserve">Conjunto para estudo de 
20 - Ondas mecânicas no ar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- 01 gerador de Funções com 2 Canais 1Hz A 25kHz;
- 02 alto-falantes de 4 pol, potência de 20W fixado em base L metálica;
- 01 calha fina de 1,00 m para colocação de cortiça no tubo;
- 01 tubo de acrílico de 0,80m x Ø40mm;
- 01 base metálica com 1m para sustentação do tubo;
- 01 êmbolo para o tubo de vidro;
- 01 frasco de cortiça;
- 02 cabos de ligação BCN/Banana para conexão dos autofalantes ao gerador de funções;
- 01 microfone com haste e cabo elétrico de 2m;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Nota: Como há diferentes variações deste equipamento no mercado, a avaliação com relação às diferenças será mais flexível.
- 01 gerador de Funções com 2 Canais 1Hz A 25kHz;
- 02 alto-falantes de 4 pol, potência de 20W fixado em base L metálica;
- 01 calha fina de 1,00 m para colocação de cortiça no tubo;
- 01 tubo de acrílico de 0,80m x Ø40mm;
- 01 base metálica com 1m para sustentação do tubo;
- 01 êmbolo para o tubo de vidro;
- 01 frasco de cortiça;
- 02 cabos de ligação BCN/Banana para conexão dos autofalantes ao gerador de funções;
- 01 microfone com haste e cabo elétrico de 2m;
Informações Técnicas
Gerador de Funções com 2 Canais 1Hz A 25kHz
- Dois canais independentes com amplificação de 10W;
- Um canal para conexão de osciloscópio para verificar o sinal tanto do microfone interno quando do microfone externo;
- Visor LCD 2 linhas por 16 colunas;
- Controle de amplitude do sinal amplificado;
- Possui três botões para controle do gerador de funções
- Knob com encoder para variação dos parâmetros do gerador;
- Faixa de operação de 1Hz à 25000Hz, precisão de 0,5Hz
- Botão "Mudo" para cortar o sinal do canal selecionado, sem alterar as configurações, sem precisar desligar o gerador de funções ou desconectar qualquer cabo de ligação;
- Botão para seleção da forma de onda (Senoidal, Quadrada e Triangular)
- Construído em gabinete metálico;
- Alimentação de 12V/2A através fonte chaveada;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para estudo:
21 - Fenômenos Vibratórios em Placas de Metal.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Figuras Sonoras de Chladni.
- Fenômenos Vibratórios em Placas de Metal.
- Nó e Ventre.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alto-falante 15W fixado em suporte metálico com local para fixação das placas metálicas; possui bornes para ligação e sapatas niveladoras;
- 01 placa metálica quadrada, compatível com a realização dos experimentos;
- 01 placa metálica circular, compatível com a realização dos experimentos;
- 01 placa metálica triangular, compatível com a realização dos experimentos;
- 01 frasco com areia fina;
As partes do conjunto deverão ser compatíveis com os outros itens desse mesmo lote, possibilitando compartilhar peças como cabos e gerador de funções.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</si>
  <si>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fenômenos vibratórios em placas de metal</t>
  </si>
  <si>
    <t xml:space="preserve">Conjunto para estudo:
21 - Fenômenos Vibratórios em Placas de Metal.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Figuras Sonoras de Chladni.
- Fenômenos Vibratórios em Placas de Metal.
- Nó e Ventre.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alto-falante 15W fixado em suporte metálico com local para fixação das placas metálicas; possui bornes para ligação e sapatas niveladoras;
- 01 placa metálica quadrada, compatível com a realização dos experimentos;
- 01 placa metálica circular, compatível com a realização dos experimentos;
- 01 placa metálica triangular, compatível com a realização dos experimentos;
- 01 frasco com areia fina;
As partes do conjunto deverão ser compatíveis com os outros itens desse mesmo lote, possibilitando compartilhar peças como cabos e gerador de funções.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</si>
  <si>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calorimetria e termometria</t>
  </si>
  <si>
    <t xml:space="preserve">Conjunto de:
22 - Calorimetria e Termometria.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Substâncias termométricas.
- Escalas termométricas.
- Precisão da escala termométrica.
- Pontos fixos, ponto do gelo e ponto da água em ebulição.
- Equivalente em água.
- Capacidade térmica.
- Calor específico de um líquido.
- Calor específico do alumínio.
- Calor específico ferro.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termoscópio;
- 01 termômetro -10º C a +110º C;
- 01 calorímetro copo interno 200ml de alumínio, e tampa com furo para termômetro;
- 01 proveta 100mL;
- 01 copo Becker de vidro 250ml;
- 01 carretel de linha;
- 03 corpos de prova em alumínio;
- 03 corpos de prova em ferro;
- 01 tela de amianto;
- 01 queimador a álcool gel com abafador, tampa e reservatório;
- 01 tripé triangular de ferro zincado;
As partes do conjunto deverão ser compatíveis com os outros itens desse mesmo lote, possibilitando compartilhar peças, corpos de prova e termômetros.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de:
23 - Propagação de Calor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Propagação de calor por convecção.
- Propagação de calor por condução.
- Propagação de calor por irradiação.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base de metal com suporte para soquete regulável para lâmpada e aba para conexão de acessórios, conector tripolar para cabo de energia e chave liga/desliga;
- 01 lâmpada 50W 110V;
- 01 lamparina;
-  termômetros -10ºC a +110ºC;
- 01 corpo de prova cilíndrico branco;
- 01 corpo de prova cilíndrico preto;
- 01 corpo de prova de metal para condução térmica;
- 01 suporte para corpo de prova de condução;
- 01 ventoinha;
- 01 suporte para ventoinha;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</si>
  <si>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propagação de calor</t>
  </si>
  <si>
    <t xml:space="preserve">Conjunto de:
23 - Propagação de Calor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Propagação de calor por convecção.
- Propagação de calor por condução.
- Propagação de calor por irradiação.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base de metal com suporte para soquete regulável para lâmpada e aba para conexão de acessórios, conector tripolar para cabo de energia e chave liga/desliga;
- 01 lâmpada 50W 110V;
- 01 lamparina;
-  termômetros -10ºC a +110ºC;
- 01 corpo de prova cilíndrico branco;
- 01 corpo de prova cilíndrico preto;
- 01 corpo de prova de metal para condução térmica;
- 01 suporte para corpo de prova de condução;
- 01 ventoinha;
- 01 suporte para ventoinha;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de:
24 - Dilatação térmica.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Determinação do coeficiente de dilatação linear de pelo menos três materiais diferentes.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01 base de sustentação metálica com área aproximada de 10 cm. x 67 cm com régua de pelo menos 35 cm. 
02 hastes fixas na base para suporte dos corpos de prova. 
01 relógio comparador, precisão 0,01mm fixado na base. 
Pelo menos 03 quatro corpos de prova de metais diferentes. 
01 termômetro -10°C à +110°C. 
01 balão de destilação 250ml. 
01 rolha com furo para termômetro. 
01 conexão para corpo de prova. 
01 garra com mufa para fixação. 
01 tubo de látex.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</si>
  <si>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dilatação térmica</t>
  </si>
  <si>
    <t xml:space="preserve">Conjunto de:
24 - Dilatação térmica.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Determinação do coeficiente de dilatação linear de pelo menos três materiais diferentes.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01 base de sustentação metálica com área aproximada de 10 cm. x 67 cm com régua de pelo menos 35 cm. 
02 hastes fixas na base para suporte dos corpos de prova. 
01 relógio comparador, precisão 0,01mm fixado na base. 
Pelo menos 03 quatro corpos de prova de metais diferentes. 
01 termômetro -10°C à +110°C. 
01 balão de destilação 250ml. 
01 rolha com furo para termômetro. 
01 conexão para corpo de prova. 
01 garra com mufa para fixação. 
01 tubo de látex.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Conjunto de:
25 - Dilatação volumétrica.
Descrição: Dilatação volumétrica.
Composto por:
Esfera metálica, montada em cabo de metal com proteção de nylon ou equivalente.
Anel de aço com diâmetros compatíveis com diâmetro da esfera montado em cabo metálico com proteção de nylon ou equivalente.
Todas as peças devem ter bom acabamento evitando choques elétricos e ferimentos como cortes e lacerações. 
</t>
  </si>
  <si>
    <t xml:space="preserve">Kit para estudo de dilatação volumétrica</t>
  </si>
  <si>
    <t xml:space="preserve">Conjunto de:
25 - Dilatação volumétrica.
Descrição: Dilatação volumétrica.
Composto por:
Esfera metálica, montada em cabo de metal com proteção de nylon ou equivalente.
Anel de aço com diâmetros compatíveis com diâmetro da esfera montado em cabo metálico com proteção de nylon ou equivalente.
Todas as peças devem ter bom acabamento evitando choques elétricos e ferimentos como cortes e lacerações. 
Aparato para estudo da:
26 -  Lei de Boyle-Mariotte.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Lei de Boyle-Mariotte.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um tubo graduado, êmbolo, manômetro e válvula de descarga e ventilação. O êmbolo deve possuir dois anéis de borracha para vedação. O movimento do êmbolo permite que se produza tanto uma alta pressão como uma baixa pressão. Sistema montado em plataforma. Sistema de medição com manômetro e válvula de descarga e ventilação e extremidade está fixo o sistema de compressão através da barra rosqueada com avanço milimétrico e manípulo de plástico. Faixa de pressão: 0 a 1 kgf/cm².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 parte.
</t>
  </si>
  <si>
    <t xml:space="preserve">Kit para estudo de Lei de Boyle-Mariotte</t>
  </si>
  <si>
    <t xml:space="preserve">Aparato para estudo da:
26 -  Lei de Boyle-Mariotte.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Lei de Boyle-Mariotte.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um tubo graduado, êmbolo, manômetro e válvula de descarga e ventilação. O êmbolo deve possuir dois anéis de borracha para vedação. O movimento do êmbolo permite que se produza tanto uma alta pressão como uma baixa pressão. Sistema montado em plataforma. Sistema de medição com manômetro e válvula de descarga e ventilação e extremidade está fixo o sistema de compressão através da barra rosqueada com avanço milimétrico e manípulo de plástico. Faixa de pressão: 0 a 1 kgf/cm².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 parte.
</t>
  </si>
  <si>
    <t xml:space="preserve">Kit para estudo de Óptica Física e Geométrica</t>
  </si>
  <si>
    <t xml:space="preserve">Conjunto de:
27 - Óptica Física e Geométrica.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Reflexão da Luz no Espelho Plano e suas leis
- Reflexão da Luz no Espelho Convexo
- Elementos Geométricos de um Espelho Convexo
- Reflexão da Luz no Espelho Côncavo
- Elementos Geométricos de um Espelho Côncavo
- Determinação da Distância Focal de um Espelho Côncavo
- Ponto Objeto e Ponto Imagem
- Imagem Real e Virtual
- Refração da Luz e suas leis
- Determinação do Índice de Refração do Acrílico/Ar e Ar/Acrílico
-  ngulo Limite
- Reflexão Total
- Lentes Esféricas Lentes Convergentes ou Lentes Divergentes
- Formação de Imagens nas Lentes Convergentes
- Determinação de distância focal de uma lente convergente
- Defeitos de visão, a correção da hipermetropia e da miopia com lentes, com lanterna laser, um feixe
- Propriedades dos raios luminosos
- Decomposição da luz branca no prisma
- Desvio lateral
- Determinação do comprimento de onda na decomposição da luz branca
- Interferência
- Difração da Luz
- Decomposição da Luz Branca na Rede de Difração
- Polarização da Luz Branca
- Lupa
- Adição de Cores: Série Aditiva e Subtrativa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base retangular com disco transferidor de escala angular e subdivisões de 1º;
- 01 suporte para base retangular com disco transferidor;
- 01 fonte de luz branca 12V - 20W, chave liga-desliga, alimentação bivolt e sistema de posicionamento do filamento;
- 01 fonte DC 12V/2A;
- 01 diafragma com uma fenda;
- 01 diafragma com cinco fendas;
- 01 diafragma Ø2mm montado em suporte plástico com adesão magnética;
- 01 letra F vazada em moldura plástica com fixação magnética;
- 01 lente de vidro convergente biconvexa Ø50mm F=+50mm, em moldura plástica com fixação magnética;
- 01 lente de vidro convergente plano-convexa com Ø50mm F=+125mm, em moldura plástica com fixação magnética;
- 01 lente de vidro convergente plano-convexa Ø50mm F=+200mm, em moldura plástica com fixação magnética;
- 01 lente de vidro convergente biconvexa Ø50mm F=+100mm, em moldura plástica com fixação magnética;
- 01 lente de vidro divergente plano-côncava Ø50mm, em moldura plástica com fixação magnética;
- 01 espelho côncavo Ø50mm, em moldura plástica com fixação magnética;
- 01 espelho convexo Ø50mm, em moldura plástica com fixação magnética;
- 01 rede de difração 500 fendas/mm em moldura plástica;
- 02 polaroides rotacionais com escala angular;
- 02 espelhos planos com suportes;
- 01 perfil em acrílico semicircular;
- 01 perfil em acrílico biconvexo;
- 01 perfil em acrílico bicôncavo;
- 01 perfil em acrílico plano convexo
- 01 perfil em acrílico plano côncavo
- 01 perfil em acrílico de forma trapezoidal;
- 05 cavaleiros metálicos;
- 01 escala de projeção 150-0-150mm;
- 01 superfície refletora conjugada: côncava, convexa e plana;
- 01 prisma de 60º;
- 01 trilho de metal para montagem dos experimentos;
- 01 conjunto de painéis para estudo dos defeitos de visão (Olho Normal, Míope e Hipermetrope);
- 01 filtro magenta em suporte plástico;
- 01 filtro amarelo em suporte plástico;
- 01 filtro ciano em suporte plástico;
- 01 filtro conjugado verde, vermelho e azul montado em suporte de acrílico de com adesão magnética;
- 01 anteparo translúcido com escala milimétrica e adesão magnética;
- 02 imãs cilíndricos de ferrite 17x8mm;
- 01 trena;
As partes do conjunto deverão ser compatíveis com os outros itens desse mesmo lote, possibilitando compartilhar peças como fonte de luz, suportes, redes de difração e slides.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</si>
  <si>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Difração da Luz</t>
  </si>
  <si>
    <t xml:space="preserve">Conjunto de Óptica Física para estudo da
28 -  Difração da Luz.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Difração da Luz Monocromática em fendas e orifícios
- Determinação do Comprimento de Onda da Luz Monocromática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Fonte laser de um feixe 650nm/5mW;
- Fonte de alimentação chaveada DC 12V/2A;
- Conjunto de 5 slides com fendas, orifícios, grades e retículos;
- Rede de Difração 500 Linhas/mm montada em slide plástico;
- Rede de Difração 1000 Linhas/mm montada em slide plástico;
- Suporte para fixação dos slides;
- Cavalete metálico;
As partes do conjunto deverão ser compatíveis com os outros itens desse mesmo lote, possibilitando compartilhar peças como fonte de luz, suportes, redes de difração e slides.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</si>
  <si>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Eletrostática</t>
  </si>
  <si>
    <t xml:space="preserve">Conjunto de:
29 - Eletrostática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Eletrização por atrito, contato e indução;
- Funcionamento de um para-raios;
- Poder das pontas;
- Espectro do campo elétrico;
- Princípio de funcionamento de um eletroscópio;
- Atração e repulsão entre cargas elétricas;
- Distribuição de cargas em condutores.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esfera com Ø25cm com conexão para aterramento;
- 01 base metálica 40cm x 25cm com: sustentação em acrílico articulável para esfera; motor de 1/8 de HP; controlador eletrônico da velocidade de rotação do motor; 04 polias; 01 correia de borracha 5,5cm; altura do gerador é de 70cm. potencial de 300kV a 400kV.
 - 01 cuba de vidro Ø13cm;
- 01 base acrílica 20x15cm com 02 isolantes de nylon com bornes;
- 02 cabos de ligação banana/banana;
- 01 torniquete eletrostático + suporte para torniquete;
- 06 eletrodos;
- 01 eletroscópio de folha;
- 01 esfera auxiliar em alumínio com cabo e borne;
- 01 frasco com farinha de rosca;
- 01 frasco com óleo de rícino;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 parte B.
</t>
  </si>
  <si>
    <t xml:space="preserve">Kit para estudo de Eletrostática Elementar </t>
  </si>
  <si>
    <t xml:space="preserve">Conjunto de:
30 - Eletrostática Elementar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Eletrização por Atrito, Contato e Indução.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bastão de PVC (ØxC) 16,7x250mm;
- 01 bastão de acrílico (ØxC) 9,6x220mm;
- 01 bastão de vidro (ØxC) 6x300mm;
- 01 flanela de algodão;
- 01 pacote de canudos de plástico;
- 01 tira de papel alumínio com (CxL) 5x30cm;
- 01 tira de poliéster de 120 fios/mm com (CxL) 5x30cm;
- 01 copo de alumínio (ØxA) 50x119mm para eletrização por indução com pino metálico para fixação;
- 01 disco metálico (ØxE) 31x5,6mm com pino metálico para fixação para eletrização com contato;
- 01 suporte metálico para pendurar bastões e canudos;
- 01 carretel de linha;
- 01 suporte "L" para pêndulo eletrostático com pino banana;
- 01 eletroscópio de Ponteiro montado em campânula de metal com janelas de vidro transparente e borne para aterramento. Sistema de fixação de acessórios para eletrização, fixo na parte superior da campânula, composto por um pino com furo longitudinal Ø4mm. Acessórios para eletrização composto por disco metálico de (ØxA) 40x4mm com pino de pressão para acoplamento/desacoplamento rápido, e tubo de alumínio com (ØxA) 50x100mm também com pino de pressão para acoplamento/desacoplamento rápido. Ponteiro fixo em suporte metálico isolado, que permite o giro de, no mínimo, 90º. Ponteiro fabricado em material orgânico. Tamanho: 150x150x100mm.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</si>
  <si>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campo elétrico e capacitância</t>
  </si>
  <si>
    <t xml:space="preserve">Aparato para estudo de:
31 - Campo elétrico e capacitância.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Campo Elétrico entre Placas Paralelas.
- Capacitância.
- Cálculo da constante dielétrica do Ar, Vidro, Acrílico e PVC.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01 conjunto de placas paralelas circulares de metal com Ø160mm para variações 0 pF a 1000 pF;
01 base em aço com sapatas niveladoras isolantes com escala milimetrada para ajuste do zero e div: 1 mm;
01 placa móvel montada em torre isolante acoplada a um com carro deslizante com idicador de deslocamento;
01 sistema de movimentação do carro deslizante através de fuso milimétrico com giro através de knob plástico;
01 torre isolante portadora de placa fixa montada na base do sistema;
01 par de cabos de ligação (preto e vermelho) com derivação e comprimento de 1m.
03 placas de prova (vidro, acrílico e pvc).
Tamanho recomendado para o aparelho (CxLxA) 160x80x180mm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 parte B. 
</t>
  </si>
  <si>
    <t xml:space="preserve">Kit para estudo de Campo Elétrico e linhas equipotenciais</t>
  </si>
  <si>
    <t xml:space="preserve">Conjunto para análise de:
32 - Campo elétrico e linhas equipotenciais.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Traçado de Linhas Equipotenciais.
- Análise do Campo Elétrico.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cuba projetável com área útil de 170x240mm;
- 02 eletrodos retos;
- 02 eletrodos cilíndricos;
- 01 eletrodo em anel;
- 01 ponteira de prova de metal para medições;
- 02 pares de cabos de ligação preto/vermelho banana/banana com 1m;
- 01 par de cabos de ligação preto/vermelho banana/jacaré com 1m;
As partes do conjunto deverão ser compatíveis com os outros itens desse mesmo lote, possibilitando compartilhar peças como fonte, cabos e medidores.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 parte B.
</t>
  </si>
  <si>
    <t xml:space="preserve">Kit para estudo da Lei de Ohm</t>
  </si>
  <si>
    <t xml:space="preserve">Aparato para análise de diferentes resistores e
33 - Estudo da Lei de Ohm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Relação entre tensão e intensidade de corrente elétrica.
- Relação entre resistência elétrica e comprimento do resistor.
- Relação entre resistência elétrica e área da secção reta do resistor.
- Resistores ôhmicos e resistores não ôhmicos.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placa de metal 60x30cm com pés de borracha;
- 25 bornes de ligação;
- 01 fio de níquel-cromo Ø0,720mm x 1m;
- 01 fio de níquel-cromo Ø0,510mm x 1m;
- 01 fio de níquel-cromo Ø0,360mm x 1m;
- 01 fio de ferro Ø0,510mm x 1m;
- 01 fio de cobre Ø0,510mm x 1m;
As partes do conjunto deverão ser compatíveis com os outros itens desse mesmo lote, possibilitando compartilhar peças como fonte, cabos e medidores.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 parte B.
</t>
  </si>
  <si>
    <t xml:space="preserve">Kit para estudo de eletricidade Básico</t>
  </si>
  <si>
    <t xml:space="preserve">Conjunto de
34 -  Eletricidade Básico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Conexões Elétricas Simples
- Ligar Uma Lâmpada A Uma Fonte.
- Ligar Uma Lâmpada Em Série Com Uma Chave E Uma Fonte.
- Medir Tensão Utilizando O Multímetro Digital.
- Medir Intensidade De Corrente Utilizando O Multímetro Digital.
- Medindo Valores De Resistência Elétrica
- Verificação Da Lei De Ohm E Da Lei De Joule
- Associação De Resistores Em Série
- Associação De Resistores Em Paralelo
- Estudo Das Leis De Kirchoff
- Verificação Da Lei Dos Nós
- 2a. Lei De Kirchoff (Lei Das Malhas)
- Carregando Um Capacitor Eletrolítico
- Descarregando Um Capacitor Eletrolítico
- Associação De Capacitores Em Série
- Associação De Capacitores Em Paralelo
- Determinação Da Constante De Planck
- Determinação Da Constante De Planck Utilizando Um Led Vermelho
- Curva Característica De Um Diodo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fonte de tensão 6V DC, bivolt;
- 02 multímetros digitais;
- 05 resistores de cada: 5,6 Ohm, 30 Ohm, 47 Ohm, 68 Ohm, 100 Ohm, 120 Ohm, 220 Ohm, 1 kOhm, 1,2 kOhm, 2,2 kOhm, 4,7 kOhm, 10 kOhm, 100 kOhm;
- 10 fios para ligações com 20cm;
- 10 fios para ligações com 10cm;
- 01 lâmpadas de 6V - 1,5W;
- 01 lâmpadas de 6V - 2W;
- 01 lâmpadas de 6V - 3W;
- 02 capacitores eletrolíticos 100µF;
- 02 capacitores eletrolíticos 220µF;
- 05 diodos;
- 05 LEDs verdes;
- 05 LEDs vermelhos;
- 02 garras de jacaré mini preta;
- 02 garras de jacaré mini vermelha;
- 01 placa para ensaios 205x117mm contendo:
--- 01 fonte variável de tensão de 6V/2A;
--- 01 chave lida-desliga;
--- 03 soquetes para lâmpada com rosca;
--- 01 conexão para a fonte de tensão;
--- 20 pontos para conexões elétricas para montagem dos circuitos elétricos;
As partes do conjunto deverão ser compatíveis com os outros itens desse mesmo lote, possibilitando compartilhar peças como fonte, cabos e medidores.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</si>
  <si>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Eletrodinâmica avançado</t>
  </si>
  <si>
    <t xml:space="preserve">Conjunto de:
35 - Eletrodinâmica Avançado.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Identificação de um resistor pelo código de cores;
- Medida de intensidade de corrente com o multímetro;
- Medida de tensão com o multímetro;
- Medida de resistência elétrica com o multímetro;
- Resistor ôhmico e não ôhmico;
- Lei de Ohm;
- Lei dos nós;
- Lei das malhas;
- Associação de lâmpadas em série e paralelo;
- Associação de resistores em série e paralelo;
- Carga e descarga em capacitores;
- Medida da resistência elétrica do voltímetro;
- Associação de capacitores em série;
- Associação de capacitores em paralelo;
- Circuitos RL, RC e RLC;
- Relação de transformação em transformador desmontável;
- Estudo de diodos e pontes retificadoras;
- Conversão de corrente alternada em corrente contínua;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Fonte de alimentação alternada 6V + 6V / 1A com fusível de proteção. Montada em gabinete metálico com bornes de saída, chave liga/desliga e cabe de energia.
- 03 Pinos bananas para conexão.
- 05 Resistores de 100kΩ/0,25W.
- 05 Resistores de 15kΩ/0,25W.
- 05 Resistores de 1,2kΩ/0,25W
- 05 Resistores de 47Ω/0,25W.
- 05 Resistores de 200Ω/0,25W.
- 01 Fonte de alimentação contínua chaveada de 6V/1A.
- 02 Knob passante M5
- 03 Pares de cabos de ligação preto/vermelho com conector banana / banana.
- 01 Matriz de contatos com 24 ilhas com cinco pontos de conexão cada ilha, identificação das conexões serigrafadas.
- 01 Módulo transparente com resistor interno de 47Ω / 0,25W com dois pinos bananas de conexão tipo pétala. Módulo com identificação do componente através de serigrafia na parte superior.
- 01 Módulo transparente com resistor interno de 100Ω / 0,25W com dois pinos bananas de conexão tipo pétala. Módulo com identificação do componente através de serigrafia na parte superior.
- 01 Módulo transparente com resistor interno de 2kΩ / 0,25W com dois pinos bananas de conexão tipo pétala. Módulo com identificação do componente através de serigrafia na parte superior.
- 01 Módulo transparente com resistor interno de 200Ω / 0,25W com dois pinos bananas de conexão tipo pétala. Módulo com identificação do componente através de serigrafia na parte superior.
- 02 Módulos transparentes com capacitor eletrolítico interno de 100µF / 16V com dois pinos bananas de conexão tipo pétala. Módulo com identificação do componente através de serigrafia na parte superior.
- 01 Módulo transparente com capacitor eletrolítico interno de 220µF / 16V com dois pinos bananas de conexão tipo pétala. Módulo com identificação do componente através de serigrafia na parte superior.
- 01 Módulo transparente com soquete e lâmpada de 1,5W/6V com dois pinos bananas de conexão tipo pétala.
- 01 Módulo transparente diodo led vermelho.
- 01 Módulo transparente diodo led azul.
- 01 Módulo transparente com soquete e lâmpada de 2W/6V com dois pinos bananas de conexão tipo pétala.
- 08 Módulos transparentes com curto-circuito com dois pinos bananas de conexão tipo pétala.
- 01 Módulo transparente com soquete e lâmpada de 3W/6V com dois pinos bananas de conexão tipo pétala.
- 01 Módulo transparente com chave liga/desliga com dois pinos bananas de conexão tipo pétala.
- 01 Módulo transparente com conector P4 fêmea para ligar a fonte de alimentação com dois pinos bananas de conexão tipo pétala.
- 01 Módulo divisor de tensão composto de um potenciômetro de 3W, montado em caixa metálica com knob girante com 2 pinos banana, conector P4 fêmea.
- 01 Módulo transparente com resistor interno de 560kΩ / 0,25W com dois pinos bananas de conexão tipo pétala. Módulo com identificação do componente através de serigrafia na parte superior.
- 01 Módulo transparente com capacitor cerâmico interno de 47nF com dois pinos bananas de conexão tipo pétala. Módulo com identificação do componente através de serigrafia na parte superior.
- 01 Módulo transparente com capacitor cerâmico interno de 100nF com dois pinos bananas de conexão tipo pétala. Módulo com identificação do componente através de serigrafia na parte superior.
- 01 Módulo transparente com capacitor cerâmico interno de 220nF com dois pinos bananas de conexão tipo pétala. Módulo com identificação do componente através de serigrafia na parte superior.
- 01 Módulo transparente com indutor interno de 100uH com dois pinos bananas de conexão tipo pétala. Módulo com identificação do componente através de serigrafia na parte superior.
- 01 Módulo transparente com indutor interno de 220uH com dois pinos bananas de conexão tipo pétala. Módulo com identificação do componente através de serigrafia na parte superior.
- 01 Módulo transparente com indutor interno de 330uH com dois pinos bananas de conexão tipo pétala. Módulo com identificação do componente através de serigrafia na parte superior.
- 04 Módulo transparente com diodo 1N4007 com dois pinos bananas de conexão tipo pétala. Módulo com identificação do componente através de serigrafia na parte superior.
- 01 Bobina de 200 espiras. Enrolada com fio de cobre esmaltado em carretel plástico (CxLxA) 65x45x40mm com orifício central quadrado 19x19mm para colocação em núcleo laminado e pinos banana para conexão com a matriz de contato.
- 01 Bobina de 400 espiras. Enrolada com fio de cobre esmaltado em carretel plástico (CxLxA) 65x45x40mm com orifício central quadrado 19x19mm para colocação em núcleo laminado e pinos banana para conexão com a matriz de contato.
- 01 Bobina de 600 espiras. Enrolada com fio de cobre esmaltado em carretel plástico (CxLxA) 65x45x40mm com orifício central quadrado 19x19mm para colocação em núcleo laminado e pinos banana para conexão com a matriz de contato.
- 02 Suportes, para trabalhos na vertical, com encaixe da matriz
- 01 Núcleo laminado em aço silício em formato C em duas partes (CxLxE) 40x68x19mm para montagem de transformadores.
- 01 Fuso em inox M5x100 para núcleo laminado.
As partes do conjunto deverão ser compatíveis com os outros itens desse mesmo lote, possibilitando compartilhar peças como fonte, cabos e medidores.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</si>
  <si>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Eletromagnetismo</t>
  </si>
  <si>
    <t xml:space="preserve">Conjunto para estudo de:
36 -  Eletromagnetismo.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Imantação por atrito, contato e indução.
- Ímãs permanentes e temporários.
- Substâncias ferromagnéticas e não ferromagnéticas.
- Campo magnético terrestre.
- Funcionamento de uma bússola.
- Polos de um imã.
- Polos iguais se repelem e polos diferentes se atraem.
- Espectro magnético de um imã em forma de barra.
- Espectro magnético de polos diferentes e de polos iguais.
- Campo magnético no interior de uma bobina e de um solenóide.
- Detector de corrente elétrica com bússola.
- Lei de Lenz.
- Experiência de Oersted.
- Força eletromagnética que atua num condutor retilíneo e imerso num campo magnético quando por ele circula uma corrente elétrica.
- Regra da mão direita.
- Motor elétrico de corrente contínua.
- Ligações elétricas com o conjunto de eletromagnetismo.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- 04 imãs cilíndricos ~Ø17x8mm;
- 04 imãs anel com polos identificados ~Ø23mmx5mm;
- 01 suporte para amortecedor magnético;
- 05 imãs anel com polos identificados ~Ø40 x 7mm;
- 06 imãs em barra ~25x13x4mm;
- 01 barra de ferro ~Ø12,7x82mm;
- 01 barra de alumínio ~Ø12,7x82mm;
- 01 barra de cobre ~Ø12,7x82mm;
- 01 bússola;
- 01 suporte para bússola didática;
- 01 montagem Oersted com 3 bornes;
- 02 agulhas magnéticas;
- 01 base de acrílico para força magnética ~170x130mm;
- 02 hastes com apoios;
- 01 bobina para motor elétrico de corrente contínua;
- 01 balanço de latão ~70x155mm;
- 01 imã "U" com suporte metálico;
- 01 frasco de limalha de ferro 25g;
- 01 bobina conjugada de 200-400-600 espiras;
- 01 imã cilíndrico emborrachado com cabo;
- 01 placa de acrílico com pés de borracha;
- 01 galvanômetro didático -2mA à +2mA;
- 01 par de cabos de ligação de 0,5m banana/banana;
- 01 circuito-fonte DC 17x13cm com: 02 soquetes para uma pilha; 02 bornes para ligação; 01 chave de 3 posições;
- 02 pilhas grandes;
- 01 bobina com 22 espiras, Ø60mm, base de acrílico;
- 01 solenoide de 03 bobinas de 22 espiras em base de acrílico;
- 01 rosa dos ventos;
- 01 imã em barra de alnico ~Ø4x50mm;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</si>
  <si>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Transformadores</t>
  </si>
  <si>
    <t xml:space="preserve">Conjunto didático desmontável para estudo de
37 - Transformadores.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Estudo dos transformadores.
- Fundamentação teórica.
- Montagem e funcionamento de um transformador.
- Relação entre a tensão e o número de espiras no secundário de um transformador.
- Relação de transformação entre as tensões e o número de espiras em um transformador.
- Determinação da eficiência de um transformador.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placa para ensaios de transformador desmontável com chave liga/desliga, bornes de conexão e lâmpadas (cargas), tamanho de 180x180mm;
- 01 núcleo laminado C em duas partes;
- 01 bobina 200 espiras com pinos de pressão;
- 01 bobina 400 espiras com pinos de pressão;
- 01 bobina 600 espiras com pinos de pressão;
- 01 soquete para pilha tipo D;
- 01 pilha tamanho D;
- 01 par de cabos de ligação banana/jacaré;
- 02 pares de cabos de ligação com 1m;
- 02 pares  de cabos de ligação com 0,5m;
- 01 fonte de alimentação alternada -6V - 0V - +6V;
As partes do conjunto deverão ser compatíveis com os outros itens desse mesmo lote, possibilitando compartilhar peças como fonte, cabos e medidores.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</si>
  <si>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Constante de Planck</t>
  </si>
  <si>
    <t xml:space="preserve">Conjunto didático para determinação da 
38 -  Constante de Planck.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Determinação da Constante de Planck por Eletroluminescência;
- Difração da Luz;
- Determinação do Comprimento de Onda;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placa de circuito com controle de tensão, resistor de carga, chave liga/desliga, e bornes para ligação de dois multímetros simultaneamente para medição de corrente e tensão.
- 05 placas de conexão para LEDs (branco, azul, amarelo, verde e vermelho);
- 05 suportes metálicos;
- 01 fonte de tensão de 6V/1A;
- 01 placa metálica com 1 fenda;
- 01 lente convergente Ø50mm DF 50mm em suporte plástico com fixação magnética;
- 01 lente convergente Ø50mm DF 100mm em suporte plástico com fixação magnética;
- 01 rede de difração com 500 linhas/mm em suporte plástico com fixação;
- 01 placa de plástico com fixação magnética e graduação de 15 cm-0-15 cm para medição do espectro dos LEDs;
- 02 pares de cabos de ligação banana/banana 1m (preto/vermelho);
- 01 trena de 2m;
As partes do conjunto deverão ser compatíveis com os outros itens desse mesmo lote, possibilitando compartilhar peças como fonte, cabos e medidores.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</si>
  <si>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Efeito Fotoelétrico</t>
  </si>
  <si>
    <t xml:space="preserve">Conjunto didático para estudo do:
39 - Efeito fotoelétrico.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Efeito Fotoelétrico.
- Eletrização atrito, contato e indução.
- Determinação das raias espectrais do mercúrio.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Fonte luminosa UV, com máscara deslizante com câmara de proteção. Fenda longa com filtro protetor UV e janela lateral com tampa de segurança com abertura pendular, base sustentação com sapatas niveladoras, chave geral e seleção de tensão 127/220V.
- 01 cabo de força normal, plugue macho NEMA 5/15 NBR 6147 e plugue fêmea norma IEC.
- 01 placa de alumínio (LxAxE) 40x90x1mm com pino banana para descarga;
- 01 régua milimetrada 350-0-350mm;
- 01 painel metálico para fixação da régua;
- 01 cavalete metálico 85x85mm para fixação da rede de difração;
- 01 rede de difração de 1000 linhas/mm;
- 01 trena de 3m;
- 01 bastão de PVC (ØxC) 16,7x220mm;
- 01 bastão de acrílico (ØxC) 9,6x220mm;
- 01 bastão de vidro (ØxC) 6x300mm;
- 01 flanela de algodão;
- 01 pacote de canudos de plástico;
- 01 tira de papel alumínio com (CxL) 5x30cm;
- 01 tira de poliéster de 120 fios/mm com (CxL) 5x30cm;
- 01 copo de alumínio (ØxA) 50x119mm para eletrização por indução com pino metálico para fixação;
- 01 disco metálico (ØxE) 31x5,6mm com pino metálico para fixação para eletrização com contato;
- 01 suporte metálico para pendurar bastões e canudos;
- 01 carretel de linha;
- 01 suporte "L" para pêndulo eletrostático com pino banana;
- 01 Eletroscópio de Ponteiro montado em campânula de metal com janelas de plástico transparente e borne para aterramento. Sistema de fixação de acessórios para eletrização, fixo na parte superior da campânula, composto por um pino com furo longitudinal Ø4mm. Acessórios para eletrização composto por disco metálico de (ØxA) 40x4mm com pino de pressão para acoplamento/desacoplamento rápido, e tubo de alumínio com (ØxA) 50x100mm também com pino de pressão para acoplamento/desacoplamento rápido. Ponteiro fixo em suporte metálico isolado, que permite o giro de, no mínimo, 90º. Ponteiro fabricado em material orgânico. Tamanho: 150x150x100mm.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</si>
  <si>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 Kit para estudo de Energia Solar</t>
  </si>
  <si>
    <t xml:space="preserve">Conjunto de estudo da transformação da 
40 - Energia solar.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Efeito Fotovoltaico.
- Transformação de Energia Solar em Energia Elétrica.
- Transformação de Energia Solar em Energia Mecânica.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01 bateria solar articulável com ajuste de inclinação, 72 células fotovoltaicas protegidas, área útil aproximada de 205 x 352mm, potência 5W, voltagem 18V, corrente de 0,290A, voltagem circuito aberto 21,7V, corrente de curto circuito 0,310A, tolerância máxima 10%. Acoplada em base metálica com braços elevadores, manípulos, chave liga-desliga e bornes; reostato com resistência variável e painel de comando.
01 disco de Newton montado em base metálica com borne de ligação.
01 carro com motor e borne de ligação; um cabo de ligação com pelo menos 1,5m de comprimento com plug P4 e pinos banana.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plástico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berços,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</si>
  <si>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Equivalente Elétrico do Calor</t>
  </si>
  <si>
    <t xml:space="preserve">Conjunto de estudo do:
41 - Equivalente elétrico do calor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Determinação da capacidade elétrica do calorímetro
- Determinação do equivalente elétrico do calor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fonte de alimentação DC 12V/2A;
- 01 chave liga/desliga com entrada para P4 fonte e saída com bornes para cabo de ligação com pino banana;
- 02 multímetros digitais;
- 01 calorímetro com resistência elétrica ~4 ohms;
- 01 termômetro digital tipo espeto;
- 01 cabo de ligação com derivação 1m vermelho;
- 02 cabos de ligação com derivação 1m preto;
- 01 par de cabos de ligação sem derivação preto/vermelho;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</si>
  <si>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Equivalente Mecânico do Calor</t>
  </si>
  <si>
    <t xml:space="preserve">Conjunto de estudo do:
42 - Equivalente mecânico do calor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Determinação do equivalente elétrico do calor
- Determinação do equivalente mecânico do calor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01 base com fixação de mesa tipo "C", manivela e medidor de voltas
01 calorímetro de alumínio com sistema de aquecimento
01 sensor de temperatura com sonda de alumínio
01 par de cabos de ligação banana/banana Ø4mm
01 par de cabos de ligação banana/banana Ø2mm/Ø4mm
01 multímetro digital
01 fio para atrito
01 haste metálica Ø3/8''x500mm
01 fixador metálico para dinamômetro
01 dinamômetro 10N
Informações Técnicas o que é isso?
Comprimento:    	aprox. 250 mm
Prensa de mesa:	10 mm - 65 mm
Comprimento do fio:         	aprox. 1,80 m
Corpo calorímetro: aprox. 50 mm x 48 mm Ø
Aquecedor elétrico:           	10 V, 1 A
Conexão elemento aquecedor:         	bornes elétrico 4mm
Massa calorímetro: aprox. 250 g
Massa total:       	aprox. 1500g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</si>
  <si>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cinemática e dinâmica com rodas</t>
  </si>
  <si>
    <t xml:space="preserve">Conjunto de estudo de:
43 - Cinemática e dinâmica com rodas.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 Referencial, Posição Inicial e Final.
- Movimento Retilíneo Uniforme (MRU).
- Movimento Retilíneo Uniformemente Variado (MRUV).
- 2° Lei de Newton.
- Relação entre Força e Aceleração.
- Relação entre Massa e Aceleração.
- Relação entre Trabalho e Energia Cinética.
- Conservação da Energia mecânica.
- Impulso e Quantidade de Movimento.
- Conservação da Quantidade de Movimento Linear.
- Choque elástico e choque inelástico.
- Movimento harmônico simples (MHS).
- Relação entre Período e Amplitude.
- Relação entre Período e Massa.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- 01 trilho de alumínio com pelo menos 1200mm com canaletas para fixação e posicionamento de acessórios, régua milimetrada de aço com bom acabamento;
- 02 base de metal para equilibrar e trazer estabilidade ao trilho;
- 04 pés niveladores;
- pelo menos 02 carros de metal com rodas rolamentadas de baixo atrito e locais para fixação de acessórios;
- 01 cronômetro digital com entrada para pelo menos dois sensores, bobina (eletroímã); precisão de no mínimo 0,0001s, carenagem de metal para dar resistência a choques e extensas utilizações. Deve dispor de pelo menos das funções: Medição do tempo entre a bobina e o primeiro e segundo sensor (função utilizada nos experimentos de MRUV); Medição do tempo entre dois sensores (função utilizada nos experimentos de MRU); Medição do tempo de interrupção de dois sensores (função utilizada nos experimentos de colisões); Medição do tempo até pulsos em um sensor; Medição do tempo do período de oscilação de um pêndulo.
- Sistema disparador;
- 02 sensores fotoelétrico com suportes para fixação no trilho;
- 02 cabo de conexão para sensor;
- 01 roldana raiada rolamentada de baixo atrito;
- 01 sistema disparador;
- 01 acessório de final de curso para fixação de elásticos ou elementos que permitam choques elásticos com os carrinhos;
- 01 acessório de final de curso para fixação de elásticos e roldana raiada;
- 04 amortecedores magnéticos;
- 02 barreiras para colisões;
- 01 mola helicoidal;
- 02 pino para carrinho com gancho;
- 01 pino para carrinho com agulha;
- 01 pino para carrinho com massa aderente;
- 01 pino para carrinho compatível com sistema disparador;
- 01 pino roscado para massas aferidas;
- 01 régua com pelo menos 10 aberturas;
- 01 carretel de linha;
- Conjunto de porcas, manípulos, parafusos e massas aferidas de tamanhos variados para possibilitar diversas variações nos experimentos.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uma caixa de madeira ou plástica reutilizável com tampa para acomodação do conteúdo do kit após sua utilização (exceto peças muito grandes que devem ser armazenadas em um espaço apropriado no laboratório). O envio deve ser feito com uma embalagem adequada. As peças menores devem ser armazenadas em estojos, caixas menores ou berço, de modo a não ficarem soltas dentro da caixa principal.
D) Vídeo de apresentação do conjunto: apresentando as peças do conjunto, sua funcionalidade e execução de pelo menos um experimento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das partes B e C. A quantidade de  sensores não é exemplificativa.
</t>
  </si>
  <si>
    <t xml:space="preserve">Kit para estudo de campo magnético em 2D e 3D</t>
  </si>
  <si>
    <t xml:space="preserve">Conjunto para a demonstração das linhas de:
44 - Campo magnético em 2D e 3D.
Composto pelos seguintes materiais para a realização dos experimentos acima propostos com variações respeitadas que podem variar dimensões e componentes para cada fabricante, desde que não seja alterada a versatilidade de experimentos e qualidade dos material utilizado para fabricar as peças e alinhamento:
01 ímã em ferradura fabricado com polos identificados;
01 imã em barra com polos identificados;
01 imã cilíndrico com polos identificados;
01 cubo de acrílico transparente com orifício tubular central para colocação de ímãs cilíndricos com polos identificados, o cubo deve ser preenchido internamente com líquido viscoso transparente com pó de metal que permita a visualização do campo magnético em 3 dimensões quando inserido o ímã;
01 mesa de acrílico transparente oca com preenchimento interno de líquido viscoso transparente com pó de metal que permita a visualização do campo magnético em 2 dimensões quando colocado um ímã sobre ele.
Prazo Mínimo de Garantia: 1 ano, produto novo, embalado e em perfeitas condições. Deve realizar os estudos de: Campo Magnético de Ímãs. Todas as peças devem ter bom acabamento evitando ferimentos como cortes e lacerações.
</t>
  </si>
  <si>
    <t xml:space="preserve">Kit para estudo de aceleração vertical</t>
  </si>
  <si>
    <t xml:space="preserve">Aparato para a demonstração da:
45 - Aceleração vertical.
Composto pelo seguinte material para a realização dos experimentos acima propostos com variações respeitadas que podem variar dimensões e componentes para cada fabricante, desde que não seja alterada a versatilidade de experimentos e qualidade dos materiais utilizados para fabricar as peças e alinhamento:
02 esferas de metal de tamanhos iguais;
01 sistema lançador de projéteis montado em uma base de aço ou madeira composto por um sistema com dois furos equidistantes para colocação das esferas.
Deve permitir o lançamento das esferas simultaneamente, sendo uma com velocidade e aceleração vertical apenas e outra com acelerações vertical e horizontal.
Prazo Mínimo de Garantia: 3 anos. O produto  deve ser novo, embalado e em perfeitas condições. Deve realizar os estudos de: Lançamentos Horizontais. Queda – Livre. Todas as peças devem ter bom acabamento evitando choques elétricos e ferimentos como cortes e lacerações.
</t>
  </si>
  <si>
    <t xml:space="preserve">Kit para estudo de transformação de energia mecânica em elétrica</t>
  </si>
  <si>
    <t xml:space="preserve">Aparato para estudo da:
46 -  Transformação de energia mecânica em elétrica
Composto pelo seguinte material para a realização dos experimentos acima propostos com variações respeitadas que podem variar dimensões e componentes para cada fabricante, desde que não seja alterada a versatilidade de experimentos e qualidade dos materiais utilizados para fabricar as peças e alinhamento:
01 gerador elétrico manual;
01 sistema para alimentar circuitos elétricos e lâmpada;
01 lâmpada.
Deve possibilitar a alimentação e funcionamento da lâmpada e pequenos circuitos, de pelo menos 6V e 0.2A.
Deve ser fabricado em plástico transparente que permita visualizar o funcionamento interno e um gerador CC simples.
Prazo Mínimo de Garantia: 3 anos. O produto  deve ser novo, embalado e em perfeitas condições. Deve realizar os estudos de: Transformação de energia mecânica em elétrica. Todas as peças devem ter bom acabamento evitando choques elétricos e ferimentos como cortes e lacerações.
</t>
  </si>
  <si>
    <t xml:space="preserve">Kit para estudo de luz policromática</t>
  </si>
  <si>
    <t xml:space="preserve">Aparato para estudo do princípio da composição da:
47 - Luz policromática.
Composto pelo seguinte material para a realização do experimento acima propostos com variações respeitadas que podem variar dimensões e componentes para cada fabricante, desde que não seja alterada a versatilidade de experimentos e qualidade dos material utilizado para fabricar as peças e alinhamento:
01 base metálica resistente e estável para fixação do motor elétrico;
01 motor elétrico acondicionado em caixa plástica ou outro material não condutor;
01 chave liga-desliga;
01 cabo de força;
01 disco de cores com pelo menos Ø15cm (para boa visualização).
Prazo Mínimo de Garantia: 3 anos. O produto  deve ser novo, embalado e em perfeitas condições.
Deve realizar os estudos de: Disco de Newton e a composição da luz policromática.
Todas as peças devem ter bom acabamento evitando choques elétricos e ferimentos como cortes e lacerações.
</t>
  </si>
  <si>
    <t xml:space="preserve">Kit para estudo de Radiômetro de Crooks</t>
  </si>
  <si>
    <t xml:space="preserve">48 - Radiômetro de Crookes.
Composto pelo seguinte material para a realização do experimento acima proposto com variações respeitadas que podem variar dimensões e componentes para cada fabricante, desde que não seja alterada a versatilidade de experimentos e qualidade dos materiais utilizados para fabricar as peças e alinhamento:
01 Aparato construído em vidro vedado contendo vácuo parcial.
Internamente, deve haver pelo menos 04 hélices que montadas em um único eixo expostas a luz começam a girar, sem nenhum outro tipo de energia elétrica ou mecânica externa.
Prazo Mínimo de Garantia: 1 ano, produto novo, embalado e em perfeitas condições. Deve realizar o estudo de: Moinho Solar. Todas as peças devem ter bom acabamento evitando ferimentos como cortes e lacerações.
</t>
  </si>
  <si>
    <t xml:space="preserve">Capacímetro</t>
  </si>
  <si>
    <t xml:space="preserve">49 - Capacímetro
Requisitos mínimos:
Display LCD/Contagem: 3 1/2 Dígitos/2000;
Faixas de Medida: 200p/2n/20n/200n/2µ/20µ/200µ/2000µ/20mF;
Frequência de Teste: 200p~2µF-800 Hz/20µ-80 Hz/200µ~20 mF- 8 Hz;
Ajuste de Zero em ±25pF;
Entrada Protegida com Fusível;
Precisão Básica de 0,5%;
Portátil.
Manual em português.
</t>
  </si>
  <si>
    <t xml:space="preserve">Fonte de Alimentação</t>
  </si>
  <si>
    <t xml:space="preserve">50 - Fonte de Alimentação
Requisitos mínimos:
 Alimentação: 127V / 220V (50/60Hz).
Visor em Display LCD duplo (±1%+2 dígitos).
Modos de operação: Tensão Constante ou Corrente Constante.
Modo de resfriamento: Ventilação forçada por ventoinha, deve operar até 5 horas contínuas.
Limite de Tensão/Corrente: 32V/5A.
Regulação de Fonte: C.V: = 1%+10 mV.
Regulação de Carga: C.C: = 1%+5mA.
Ripple: 200 mVp-p.
Acessórios: Um cabo de força, um cabo para ligações elétricas e um manual de instruções em português.
</t>
  </si>
  <si>
    <t xml:space="preserve">Osciloscópio Digital de dois canais</t>
  </si>
  <si>
    <t xml:space="preserve">51 - Osciloscópio Digital de dois canais.
Requisitos mínimos: Segurança: Deve estar de acordo com a norma EN 61010-1, categoria de segurança CAT II 600V e dupla isolação. Como determinado pela a norma de segurança NR-10. Amostragem: Métodos de Amostragem: Tempo real, Equivalente; Taxa de Amostragem: Tempo real: 1GS/s Equivalente: 50GS/s; Valor Médio: 2, 4, 8, 16, 32, 64, 128 e 256. Entrada: Acoplamento de Entrada: DC, AC, GND; Impedância de Entrada: 1 ±2% MΩ em paralelo com 24 pF ±3 pF; Atenuação da Ponta de Prova: 1X, 10X, 100X, 1000X; Máxima Tensão de Entrada: 400V (DC + AC Pico, 1MΩ impedância de entrada); Tempo de Atraso entre Canais (Típico): 150ps. Horizontal: Interpolação da Forma de Onda: Sin (x) / x; Tamanho da Gravação: Pontos de amostra de 2 x 512k; Profundidade de Armazenamento: 25k; Faixa da Base de Tempo: 2ns/div ~ 50s/div; Precisão da Taxa de Amostragem e Tempo de Atraso: ±50 ppm (qualquer tempo de intervalo ≥ 1ms); Intervalo de Tempo ( t) Precisão da Medição (Largura de Banda Total): Single: ± (1 intervalo de tempo de amostragem + 50 ppm x leitura + 0.6ns) &gt; 16 valores médios: ± (1 intervalo de tempo de amostragem + 50 ppm X leitura + 0.4ns). Vertical: Conversão A/D: Resolução 8-bit; Faixa do Fator de Deflexão: 1mV/div ~ 20V/div; Faixa de Posição: ± 10 div; Largura de Banda Analógica: 50MHz / 70 MHz / 100 MHz; Largura de Banda Single: 50MHz / 70 MHz / 100 MHz; Limite de largura de banda selecionável (típico): 20MHz; Tempo de Subida: 3.5ns; Resposta em baixa frequência (acoplamento AC, -3dB); Precisão do Ganho DC: 1mV/div, 2mV/div: ±5%; 5mV/div: ±4%; 10 mV/div ~ 20V/div: ±3%; Precisão do Ganho DC: Quando a posição vertical é zero e N ≥ 16: ± (5% x leitura + 0.1div + 1mV) selecionando 1mV/div ou 2mV/div; ± (4% x leitura + 0.1 div + 1mV) selecionando 5mV/div; ± (3% x leitura + 0.1div + 1mV) selecionando 10 mV/div ~ 20V/div; Quando a posição vertical não é zero e N ≥16: ± [3% x (leitura + leitura do deslocamento vertical) + 1% x leitura do deslocamento vertical + 0.2div]. Configurado de 5mV/div a 200mV/div mais 2 mV; Valor configurado &gt; 200mV/div a 20V/div mais 50mV. Precisão da Medição da Diferença de tensão ( t): ± (3% x leitura + 0.05 div). Trigger: Modo: AUTO, NORMAL e SINGLE; Sensibilidade do Trigger: &lt; 1 div; Faixa de Nível de Trigger: Interno: ± 5 div do centro da tela EXT: ± 3V; Precisão do Nível de Trigger (típico): Interno: ± (0.3 div x V/div) (dentro de ± 4 div a partir do centro da tela) EXT: ± (6% valor padrão + 40mV); Capacidade de Trigger: Modo normal/varredura, pré trigger/trigger atrasado. Profundidade do pré- trigger é ajustável. Faixa de Hold off: 80 ns ~ 1.5 s; Configurar Nível para 50% (típico): Frequência do sinal de entrada: &gt; 50Hz;Trigger de borda: Tipos de Borda: Subida, Descida, Subida e Descida. Trigger de pulso: Modos de Trigger: (menor que, maior que ou igual) Pulso positivo; (menor que, maior que ou igual) Pulso negativo; Largura de Pulso: 20ns ~ 10s. Trigger alterado: Trigger CH1: Borda, pulso; Trigger CH2: Borda, pulso. Medição:  Cursor: Modo Manual: Diferença de tensão ( V) entre cursores, diferença de tempo ( T) entre curso- res, T contagem (Hz) (1/ T) Modo Tracking: Valor de tensão ou de tempo dos pontos da forma de onda Modo Auto Medição: Permite exibição do cursor durante auto medição; Auto Medição: Medida pico-a-pico, amplitude, máximo, mínimo, topo, base, médio, RMS, overshoot, preshoot, frequência, ciclo, tempo de subida, tempo de descida, pulso positivo, pulso negativo, razão de duty positiva, razão de duty negativa, atraso 1-&gt;2 , e atraso 1-&gt;2. Armazenamento de Formas de Onda: 20 grupos e 20 configurações. Figura de Lissajous: Diferença de Fase:± 3 graus. Trigger medidor de frequência: Resolução de leitura: 6 bits Sensibilidade do trigger. Matemática: Funções matemáticas múltiplas (incluindo Adição, Subtração, Multiplicação, Divisão); FFT: Janelas Hamming, Blackman, Hanning e Retangular. Pontos de Amostra para FFT: 1024 pontos. Tecla de atalho: AUTO SET: Vertical, Horizontal e Ajuste de Trigger; RUN/STOP: Congela a forma de onda; SINGLE SHOOT: Pressionando a tecla RUN/ STOP por mais de 3 segundos. Saída de calibração: Tensão de Saída: 3Vpp ≥ 1MΩ. Frequência: 1kHz. Menu: Display: Tipo - Pontos, Vetores. Formato - XT, YT. Persistência: 1s, 2s, 5s, Infinito e Off. Contraste – Ajustável; Gravação Estática: 20 formas de onda (independente) / 200 formas de onda (USB).  Gravação Dinâmica: 1000 formas de onda. Gravação de Configurações: 20 configurações.  UTILITY: Permite acesso a auto calibração, gravação de sequências de formas de onda, seleção de idiomas e modificação da interface do display. Cursor: Tipo - Tensão, Tempo, Tracking. Fonte - CH1, CH2, EXT, Linha AC, Alternado. Aquisição: Amostragem. Média (Average): 2 ~ 256. Detecção de Pico. Medida: Frequência, Período, Subida, Descida, Largura positiva, Largura negativa, Overshoot, Preshoot, Duty positivo, Duty negativo, Média, Pico-a-Pico, RMS, Topo, Base, Meio, Máximo, Mínimo, Amplitude. Cabo de Conexão: USB. Inclui Software compatível com Windows 2000/XP/Vista/7 (RAM 128Mb). CD-ROM 16x/Porta USB. Monitor SVGA ou Superior.  Funções Disponíveis: Gravação Estática de Formas de Onda. Gravação Dinâmica de Formas de Onda.  Visualização da Forma de Onda Online. Funções Matemáticas Medidas de Parâmetros Online.  Arquivos: Forma de Onda: *.sav. Forma de Onda: *.bmp (Somente via Pen Drive). Capacidade de Registros Online: Limite de Registro: 1000 FO Dinâmico. Acessórios: Pontas de Prova (1 par). Cabo de Alimentação (1 peça). Manual do Usuário em português.
</t>
  </si>
  <si>
    <t xml:space="preserve">Gerador de Funções</t>
  </si>
  <si>
    <t xml:space="preserve">52 - Gerador de Funções
Ideal para experimentos elétricos e ondulatórios.
Requisitos mínimos:
Dois canais independentes com amplificação de 10W;
Um canal para conexão de osciloscópio para verificar o sinal tanto do microfone interno quando do microfone externo;
Visor LCD 2 linhas por 16 colunas;
Controle de amplitude do sinal amplificado;
Possui três botões para controle do gerador de funções;
Knob com encoder para variação dos parâmetros do gerador;
Faixa de operação de 1Hz à 25000 Hz, precisão de 0,5Hz;
Botão "Mudo" para cortar o sinal do canal selecionado, sem alterar as configurações, sem precisar desligar o gerador de funções ou desconectar qualquer cabo de ligação;
Botão para seleção da forma de onda (Senoidal, Quadrada e Triangular)
Microfone interno e entrada para microfone externo com jack P1,5mm;
Construído em gabinete metálico;
Alimentação de através fonte chaveada.
Acompanha:
02 cabos de ligação.
Manual em português.
</t>
  </si>
  <si>
    <t xml:space="preserve">Multímetro Digital Simples</t>
  </si>
  <si>
    <t xml:space="preserve">53 - Multímetro Digital Simples
Requisitos mínimos:
Display: 3 ½ Dígitos (2000 Contagens).
Indicador de Bateria Fraca.
Tensão DC: Faixa: 200mV, 2000mV, 20V, 200V, 600V;
Precisão: 200mV ± (0.5%+5D) 2000mV ~ 600V ± (0.8%+5D);
Resolução: 100µV, 1 mV, 10 mV, 100mV, 1V;
Impedância de Entrada: 1 MOHMS;
Proteção de Sobrecarga: 600V DC / AC RMS.
Corrente DC: Faixa: 200µA, 2000µA, 20mA, 200mA, 10A;
Precisão: 200µA ~ 20mA ± (1.0%+5D); 200mA ± (1.2%+5D); 10A ± (2.0%+5D);
Resolução: 0.1µA, 1µA, 10µA, 100µA, 10mA.
Proteção de Sobrecarga: Fusível de 0.25A/250V para entrada mA, sem Fusível para Entrada 10A (10A máximo por 10 segundos).
Tensão AC Faixa: 200V, 600V;
Precisão: 200V ~ 600V ± (1.2%+10D);
Resolução: 100mV, 1V;
Impedância de Entrada: 500 kΩ;
Resposta em Frequência: 40Hz a 400Hz;
Proteção de Sobrecarga: 600V DC / AC RMS.
Resistência: Faixas: 200O aHMS, 2000Ω, 20kΩ, 200 kΩ, 2000 kΩ;
Precisão: 200 Ω ± (1.0%+5D); 2000 ~ 200 kΩ ± (0.8%+5D); 2000 kΩ ± (1.2%+5D);
Resolução: 0.1OΩ, 1OΩ, 10OΩ, 100OΩ, 1 kΩ;
Tensão de Circuito Aberto: &lt;3.2V DC (máximo);
Proteção de Sobrecarga: 250V DC / AC RMS.
Teste de Transistor: Faixa: 1 a 1000; Tipo: NPN / PNP;
Corrente de Base: Aprox. 10µA DC; Tensão Vce: 2.8V DC.
Teste de Diodo: Faixa: Diodo; Corrente de Teste: 1mA; Tensão de Teste: 2.8V DC (máximo);
Proteção de Sobrecarga: 250V DC / AC RMS.
Composto de:
Manual de Instruções em português;
Pontas de prova (par);
Bateria (já instalada).
</t>
  </si>
  <si>
    <t xml:space="preserve">Multímetro Digital Avançado</t>
  </si>
  <si>
    <t xml:space="preserve">54 - Multímetro Digital Avançado.
Requisitos mínimos:
Display LCD/Contagem: 3 1/2 Dígitos/2000;
Com iluminação;
Tensão DC: 200m/2/20/200/1000V;
Tensão AC: 200m/2/20/200/750V;
Corrente AC/DC: 200µ/2m/20m/200m/20A;
Resistência: 200/2k/20k/200k/2M/20M/200MO;
Temperatura: -20~+1000ºC;
Capacitância: 20n/200n/2µ/20µ/200µ/2000µF;
Indutância: 2m/20m/200m/2/20H;
Frequência: 10/100/1k/10k/100k/1M/10MHz;
Com as funções:
True RMS;
Data Hold;
Teste de Continuidade/Diodo;
Teste hFE;
Autodesligamento.
Mudança de Faixa:
Manual/Automática;
Precisão Básica: 0,5%;
Categoria de Segurança: CAT III 600V.
Composto de:
Manual de Instruções em português;
Pontas de prova (par);
Bateria (já instalada).
</t>
  </si>
  <si>
    <t xml:space="preserve">Sistema de Ensino de Física Elementar</t>
  </si>
  <si>
    <t xml:space="preserve">55 - Sistema de Ensino de Física Elementar
Para o Ensino Médio.
Composição:
A) Metodologia de ensino: Caderno experimental em formato físico (enviado junto com o kit - uma impressão completa de todo material didático) e a versão digital (com possibilidade de impressão), contendo no mínimo: índice, foto real do conjunto, item a item do que compõe o conjunto e sua nomenclatura, passo a passo da montagem de cada experimento, assim como da execução dos experimentos, objetivos e ilustração das montagens. Este deverá descrever de forma sequencial todos os tópicos relacionados ao experimento e princípios utilizados para elaboração deles. Ou seja, no caderno, deve constar a lista de peças utilizadas, tarefas que deverão ser executadas, procedimentos de montagem dos experimentos, assim como uma introdução teórica do conteúdo abordado nas propostas experimentais. O caderno deverá possibilitar o desenvolvimento das habilidades práticas com foco no ensino das tarefas mais relevantes realizadas nos laboratórios. A organização didática do material deverá trazer um conjunto de atividades de aprendizagem, abrangendo todos os objetivos propostos. Todas as atividades deverão ser minuciosamente detalhadas com instruções passo a passo a fim de proporcionar um ambiente de aprendizagem autodirigido. Todas as atividades, ilustrações e diagramas detalhados deverão estar diretamente correlacionados com o hardware (peças do conjunto) fornecido. Não sendo aceito cópias de qualquer natureza, de documentos ou livros que não façam parte do sistema fornecido. A apresentação dos materiais pedagógicos deverá ser em língua portuguesa. Com esse conjunto deve ser possível estudar os seguintes princípios físicos:
Medidas
Massa e peso
Lei de Hooke
Equilíbrio de um corpo
Polia Fixa
Polia Móvel
Polia móvel e Fixa associadas
Força de Atrito e a Área de Contato
Força de Atrito e a natureza do par de superfícies
Massa específica de sólidos regulares
Massa Específica de sólidos irregulares
Massa Específica de liquido
Princípio de Arquimedes
Obtenção da expressão Do Empuxo exercido por um líquido
Relacionar Empuxo e o Peso do volume de líquido deslocado por um corpo imerso num líquido
Movimento Retilíneo Uniforme
Medir temperatura e identificar escalas e grandezas termométricas
Propagação de calor por convecção
Formação de imagem no espelho plano
Leis da Reflexão
Associação de Espelhos Planos
Analisar as propriedades de um raio luminoso incidente num espelho côncavo
Analisar as propriedades de um raio luminoso incidente num espelho convexo
Utilizar as leis da refração e determinar o índice de refração do acrílico em relação ao ar
Identificar a posição do foco principal de uma lente delgada.
Analisar o funcionamento da lupa (Lente de aumento)
Formação da Imagem em uma lente convergente
Ótica da Visão
Diferenciando o sinal da carga de corpos eletricamente carregados
Ação entre polos magnéticos de imãs
Descobrindo o Norte Geográfico
Campo Magnético
Imantação por atrito
Imantação por contato e indução
Detector de corrente elétrica com a bússola
Ligar uma lâmpada em série com associação de duas pilhas
Medida de tensão usando o multímetro digital
Medida de intensidade de corrente elétrica com multímetro digital
Associação de lâmpadas em série
Associação de lâmpadas em paralelo.
B) Conjunto de trabalho: composto, no mínimo, pelos seguintes materiais (componentes) para a realização dos experimentos acima propostos. (Caso haja variações, elas devem ser equivalentes ou superiores a pedida, e o proponente deve justificar na proposta o motivo da alteração e a vantagem técnica para o IFSP no emprego de tal tecnologia, para análise da equipe técnica.) No que concerne às medidas descritas nos itens, cabe a empresa entregar itens equivalentes, mas de medida padrão adotado por sua empresa não restrito as elencadas abaixo:
04 barras de alumínio para condução térmica;
04 béqueres;
04 carretéis de linha 10 com 120 metros cada;
04 corpos prova de alumínio com furo;
04 corpos de prova de ferro com furo;
04 densímetros de 0.700 - 1.000;
04 dinamômetro 1 N;
04 dinamômetros de 2,5 N;
04 dinamômetros de 5N;
04 ventoinhas com mancal e haste;
4 hastes com rebaixo;
04 pares de hastes metálicas acopláveis que permitam uma grande altura e fácil armazenamento;
04 hastes com 3 rebaixos e rosca; manípulos; pelo menos 20 massas aferida com gancho;
04 molas de aço inox;
04 paquímetros de plástico;
04 fixadores de latão para travessão; presilhas em alumínio;
04 provetas graduada de vidro com base polietileno de pelo menos 250mL;
04 roldanas fixa dupla;
04 roldanas móvel dupla;
04 roldanas móvel simples;
08 termômetros químico escala externa -10ºC a +110ºC;
04 travessões com furos (pelo menos 10 pontos);
04 trenas de aço;
04 tripés pequeno com sapatas para hastes;
04 tubos de silicone transparente;
08 velas;
04 seringas de plástico;
04 anteparos quadrado em acrílico com manta magnética;
04 bastões de acrílico;
04 blocos de madeira emborrachado com gancho para estudo de atrito;
04 pares de cabos de ligação;
Canudos de plástico sanfonado;
04 circuitos para realização de ligações em série / paralelo;
04 cronômetros do tipo digital manual;
04 duplos cilindro de Arquimedes;
04 espelho conjugado 3 em 1 (côncavo/convexo/plano) ou individuais nos três formatos;
04 pares de espelhos de vidro plano com suporte para associação de espelho planos.
100g de ferro reduzido a pó;
08 fixadores metálico fenda/lente;
04 fontes laser portátil de duplo feixe na faixa do “vermelho”;
04 conjuntos de imãs tipo barra;
04 rampas de rolamento grande;
04 rampas de rolamento pequena;
04 lentes plana de acrílico bicôncava;
04 lentes plana de acrílico biconvexa;
04 lentes plana de acrílico plano-côncava;
04 lentes de acrílico plano-convexa;
04 lentes plana de acrílico semicircular;
04 mesas de acrílico com pelo menos 160x160mm (ou área equivalente em caso de formato diverso) com pés de borracha;
04 multímetros digitais;
08 pilhas uso geral tamanho grande D ou baterias (ou 04 fontes de alimentação que as substitua);
04 rolos para movimento retilíneo;
04 suportes plástico com furo para projeção;
04 lentes de vidro plano convexa com suporte;
04 bússolas de pelo menos Ø40mm.
Prazo Mínimo de Garantia: 3 anos. O produto  deve ser novo, embalado e em perfeitas condições, Manual de experimentos em português com conteúdo técnico do equipamento e didático. Declaração do fabricante de que manterá peças de reposição do kit/conjunto por período não inferior a 60 (sessenta) meses. Todas as peças devem ter bom acabamento evitando choques elétricos e ferimentos como cortes e lacerações.
Prazo Mínimo de Garantia: 3 anos. O produto deve ser novo, embalado e em perfeitas condições, caderno experimental em português com conteúdo técnico do equipamento e didático. Declaração do fabricante de que manterá peças de reposição do kit/conjunto por período não inferior a 60 (sessenta) meses. Todas as peças devem ter bom acabamento evitando descargas elétricas e ferimentos como cortes e lacerações.
C) Sistema de armazenamento: O produto deve vir em caixas de alta qualidade. Deve ter peso e tamanho reduzido que permitam fácil empilhamento, armazenamento e transporte pelos próprios alunos. Deve acompanhar um armário de metal que permita armazenar todas as caixas, O armário deve ter pelo menos 2 portas, chave, rodízios de alta qualidade e pelo menos 3 prateleiras internas (compatíveis com o tamanho das caixas).
D) Vídeo de apresentação do conjunto: apresentando as peças do conjunto, sua funcionalidade e execução de pelo menos um experimento relacionado proporcionado pelo kit.
Da aceitabilidade:
A aceitabilidade das propostas somente será efetuada após a apresentação do material Partes A (completo) e D. Referentes à parte B e C deverão ser disponibilizados, prospectos e catálogos do equipamento constando tipo, modelo, fabricante e contendo as características técnicas do mesmo, inclusive ilustrado com fotos, para melhor análise por parte da equipe de apoio técnico que assessora o pregoeiro. Não serão admitidas fotos meramente ilustrativas como forma de apresentação de catálogos e metodologias de ensino. Caso a composição e qualidade do material não possam ser aferidas com a análise do material acima, poderá ser solicitada amostra física da parte B e C.
</t>
  </si>
  <si>
    <t xml:space="preserve">Multicronômetro Digital MARCA CIDEPE</t>
  </si>
  <si>
    <t xml:space="preserve">Multicronômetro Digital MARCA CIDEPE- não será aceita a versão bluetooth
</t>
  </si>
  <si>
    <t xml:space="preserve">Sensor fotoelétrico MARCA CIDEPE</t>
  </si>
  <si>
    <t xml:space="preserve">Sensor de tempo de voo MARCA CIDEPE</t>
  </si>
  <si>
    <t xml:space="preserve">Multicronômetro Digital MARCA AZEHEB</t>
  </si>
  <si>
    <t xml:space="preserve">Sensor fotoelétrico MARCA AZEHEB</t>
  </si>
  <si>
    <t xml:space="preserve">Sensor de tempo de voo MARCA AZEHEB</t>
  </si>
  <si>
    <t xml:space="preserve">TOTAL</t>
  </si>
  <si>
    <t xml:space="preserve">TOTAL DO CÂMPUS</t>
  </si>
  <si>
    <t xml:space="preserve">Além das informações acima, poderão ser incluídas informações como:</t>
  </si>
  <si>
    <t xml:space="preserve">01. Fotos ilustrativas dos itens descritos; </t>
  </si>
  <si>
    <t xml:space="preserve">02. Tabelas de cores (exemplo: madeira e tecidos); </t>
  </si>
  <si>
    <t xml:space="preserve">03. Solicitação de amostras e as devidas justificativas; </t>
  </si>
  <si>
    <t xml:space="preserve">04. Critérios de análise/aprovação das amostras; </t>
  </si>
  <si>
    <t xml:space="preserve">05. Artes padronizadas (exemplo: material gráfico); </t>
  </si>
  <si>
    <t xml:space="preserve">06. Tiragem mínima (exemplo: material gráfico); </t>
  </si>
  <si>
    <t xml:space="preserve">07. Croquis (exemplo: uniformes escolares e esportivos); </t>
  </si>
  <si>
    <t xml:space="preserve">08. Indicação de marca, desde que seja como parâmetro para qualidade; </t>
  </si>
  <si>
    <t xml:space="preserve">09. Prazo de validade; </t>
  </si>
  <si>
    <t xml:space="preserve">10. Garantia dos bens; </t>
  </si>
  <si>
    <t xml:space="preserve">11. Assistência Técnica; </t>
  </si>
  <si>
    <t xml:space="preserve">12. Solicitação de documentação específica (Laudos técnicos CREA/CRM/NR10, laudos ou certificados NBR ABNT emitidos por laboratórios acreditados pelo INMETRO, certificado de madeira de reflorestamento, certificados de regularidade do IBAMA, Etiqueta Nacional de Conservação de Energia - ENCE); </t>
  </si>
  <si>
    <t xml:space="preserve">13. Formação de grupos/lotes e devida justificativa;</t>
  </si>
  <si>
    <t xml:space="preserve">14. Margem de preferência (se itens de TIC)</t>
  </si>
  <si>
    <t xml:space="preserve">R$ 9.540,00</t>
  </si>
  <si>
    <t xml:space="preserve">R$ 4.477,12</t>
  </si>
  <si>
    <t xml:space="preserve">R$ 2.489,12</t>
  </si>
  <si>
    <t xml:space="preserve">R$ 1.729,17</t>
  </si>
  <si>
    <t xml:space="preserve">R$ 5.889,50</t>
  </si>
  <si>
    <t xml:space="preserve">R$ 4.809,67</t>
  </si>
  <si>
    <t xml:space="preserve">R$ 996,67</t>
  </si>
  <si>
    <t xml:space="preserve">R$ 1.196,67</t>
  </si>
  <si>
    <t xml:space="preserve">R$ 2.368,43</t>
  </si>
  <si>
    <t xml:space="preserve">R$ 1.481,67</t>
  </si>
  <si>
    <t xml:space="preserve">R$ 2.319,00</t>
  </si>
  <si>
    <t xml:space="preserve">R$ 1.829,33</t>
  </si>
  <si>
    <t xml:space="preserve">R$ 456,79</t>
  </si>
  <si>
    <t xml:space="preserve">R$ 868,92</t>
  </si>
  <si>
    <t xml:space="preserve">R$ 733,93</t>
  </si>
  <si>
    <t xml:space="preserve">R$ 1.786,58</t>
  </si>
  <si>
    <t xml:space="preserve">R$ 2.953,25</t>
  </si>
  <si>
    <t xml:space="preserve">R$ 3.572,12</t>
  </si>
  <si>
    <t xml:space="preserve">R$ 4.836,50</t>
  </si>
  <si>
    <t xml:space="preserve">R$ 4.660,33</t>
  </si>
  <si>
    <t xml:space="preserve">R$ 862,50</t>
  </si>
  <si>
    <t xml:space="preserve">R$ 896,00</t>
  </si>
  <si>
    <t xml:space="preserve">R$ 794,17</t>
  </si>
  <si>
    <t xml:space="preserve">R$ 1.751,08</t>
  </si>
  <si>
    <t xml:space="preserve">R$ 223,67</t>
  </si>
  <si>
    <t xml:space="preserve">R$ 1.367,00</t>
  </si>
  <si>
    <t xml:space="preserve">R$ 3.446,42</t>
  </si>
  <si>
    <t xml:space="preserve">R$ 1.474,83</t>
  </si>
  <si>
    <t xml:space="preserve">R$ 4.907,75</t>
  </si>
  <si>
    <t xml:space="preserve">R$ 1.176,67</t>
  </si>
  <si>
    <t xml:space="preserve">R$ 1.492,50</t>
  </si>
  <si>
    <t xml:space="preserve">R$ 1.028,33</t>
  </si>
  <si>
    <t xml:space="preserve">R$ 998,50</t>
  </si>
  <si>
    <t xml:space="preserve">R$ 1.847,15</t>
  </si>
  <si>
    <t xml:space="preserve">R$ 3.214,77</t>
  </si>
  <si>
    <t xml:space="preserve">R$ 3.060,75</t>
  </si>
  <si>
    <t xml:space="preserve">R$ 2.190,83</t>
  </si>
  <si>
    <t xml:space="preserve">R$ 1.058,83</t>
  </si>
  <si>
    <t xml:space="preserve">R$ 1.878,80</t>
  </si>
  <si>
    <t xml:space="preserve">R$ 2.015,83</t>
  </si>
  <si>
    <t xml:space="preserve">R$ 1.539,33</t>
  </si>
  <si>
    <t xml:space="preserve">R$ 1.377,17</t>
  </si>
  <si>
    <t xml:space="preserve">R$ 5.427,92</t>
  </si>
  <si>
    <t xml:space="preserve">R$ 451,43</t>
  </si>
  <si>
    <t xml:space="preserve">R$ 353,17</t>
  </si>
  <si>
    <t xml:space="preserve">R$ 983,46</t>
  </si>
  <si>
    <t xml:space="preserve">R$ 575,17</t>
  </si>
  <si>
    <t xml:space="preserve">R$ 471,50</t>
  </si>
  <si>
    <t xml:space="preserve">R$ 425,17</t>
  </si>
  <si>
    <t xml:space="preserve">R$ 2.069,17</t>
  </si>
  <si>
    <t xml:space="preserve">R$ 4.793,33</t>
  </si>
  <si>
    <t xml:space="preserve">R$ 2.726,67</t>
  </si>
  <si>
    <t xml:space="preserve">R$ 237,50</t>
  </si>
  <si>
    <t xml:space="preserve">R$ 660,00</t>
  </si>
  <si>
    <t xml:space="preserve">R$ 27.662,50</t>
  </si>
  <si>
    <t xml:space="preserve">R$ 1.898,67</t>
  </si>
  <si>
    <t xml:space="preserve">R$ 509,67</t>
  </si>
  <si>
    <t xml:space="preserve">R$ 1.274,83</t>
  </si>
  <si>
    <t xml:space="preserve">R$ 1.793,33</t>
  </si>
  <si>
    <t xml:space="preserve">R$ 403,58</t>
  </si>
  <si>
    <t xml:space="preserve">R$ 473,67</t>
  </si>
</sst>
</file>

<file path=xl/styles.xml><?xml version="1.0" encoding="utf-8"?>
<styleSheet xmlns="http://schemas.openxmlformats.org/spreadsheetml/2006/main">
  <numFmts count="6">
    <numFmt numFmtId="164" formatCode="General"/>
    <numFmt numFmtId="165" formatCode="[$R$ -416]#,##0.00"/>
    <numFmt numFmtId="166" formatCode="_-&quot;R$ &quot;* #,##0.00_-;&quot;-R$ &quot;* #,##0.00_-;_-&quot;R$ &quot;* \-??_-;_-@"/>
    <numFmt numFmtId="167" formatCode="#,##0.00"/>
    <numFmt numFmtId="168" formatCode="General"/>
    <numFmt numFmtId="169" formatCode="[$R$-416]\ #,##0.00;[RED]\-[$R$-416]\ #,##0.00"/>
  </numFmts>
  <fonts count="9">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b val="true"/>
      <sz val="10"/>
      <color rgb="FFFF0000"/>
      <name val="Arial"/>
      <family val="0"/>
      <charset val="1"/>
    </font>
    <font>
      <u val="single"/>
      <sz val="10"/>
      <color rgb="FF0000FF"/>
      <name val="Arial"/>
      <family val="0"/>
      <charset val="1"/>
    </font>
    <font>
      <strike val="true"/>
      <sz val="10"/>
      <color rgb="FF000000"/>
      <name val="Arial"/>
      <family val="0"/>
      <charset val="1"/>
    </font>
    <font>
      <sz val="11"/>
      <color rgb="FF000000"/>
      <name val="Arial"/>
      <family val="0"/>
      <charset val="1"/>
    </font>
  </fonts>
  <fills count="14">
    <fill>
      <patternFill patternType="none"/>
    </fill>
    <fill>
      <patternFill patternType="gray125"/>
    </fill>
    <fill>
      <patternFill patternType="solid">
        <fgColor rgb="FFB7B7B7"/>
        <bgColor rgb="FF9FC5E8"/>
      </patternFill>
    </fill>
    <fill>
      <patternFill patternType="solid">
        <fgColor rgb="FFE6B8AF"/>
        <bgColor rgb="FFF4CCCC"/>
      </patternFill>
    </fill>
    <fill>
      <patternFill patternType="solid">
        <fgColor rgb="FFFFB66C"/>
        <bgColor rgb="FFE6B8AF"/>
      </patternFill>
    </fill>
    <fill>
      <patternFill patternType="solid">
        <fgColor rgb="FFFFFF00"/>
        <bgColor rgb="FFFFFF00"/>
      </patternFill>
    </fill>
    <fill>
      <patternFill patternType="solid">
        <fgColor rgb="FF81D41A"/>
        <bgColor rgb="FFB6D7A8"/>
      </patternFill>
    </fill>
    <fill>
      <patternFill patternType="solid">
        <fgColor rgb="FFF6F6F6"/>
        <bgColor rgb="FFFFFFFF"/>
      </patternFill>
    </fill>
    <fill>
      <patternFill patternType="solid">
        <fgColor rgb="FFF4CCCC"/>
        <bgColor rgb="FFEAD1DC"/>
      </patternFill>
    </fill>
    <fill>
      <patternFill patternType="solid">
        <fgColor rgb="FFFFFFFF"/>
        <bgColor rgb="FFF6F6F6"/>
      </patternFill>
    </fill>
    <fill>
      <patternFill patternType="solid">
        <fgColor rgb="FFFFF2CC"/>
        <bgColor rgb="FFF6F6F6"/>
      </patternFill>
    </fill>
    <fill>
      <patternFill patternType="solid">
        <fgColor rgb="FFB6D7A8"/>
        <bgColor rgb="FFB7B7B7"/>
      </patternFill>
    </fill>
    <fill>
      <patternFill patternType="solid">
        <fgColor rgb="FFEAD1DC"/>
        <bgColor rgb="FFF4CCCC"/>
      </patternFill>
    </fill>
    <fill>
      <patternFill patternType="solid">
        <fgColor rgb="FF9FC5E8"/>
        <bgColor rgb="FFB7B7B7"/>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2" borderId="1" xfId="0" applyFont="true" applyBorder="true" applyAlignment="true" applyProtection="true">
      <alignment horizontal="center" vertical="center" textRotation="0" wrapText="tru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5" fontId="4" fillId="2" borderId="1" xfId="0" applyFont="true" applyBorder="true" applyAlignment="true" applyProtection="true">
      <alignment horizontal="center" vertical="center" textRotation="0" wrapText="true" indent="0" shrinkToFit="false"/>
      <protection locked="true" hidden="false"/>
    </xf>
    <xf numFmtId="164" fontId="4" fillId="2" borderId="1" xfId="0" applyFont="true" applyBorder="true" applyAlignment="true" applyProtection="true">
      <alignment horizontal="left" vertical="center" textRotation="0" wrapText="true" indent="0" shrinkToFit="false"/>
      <protection locked="true" hidden="false"/>
    </xf>
    <xf numFmtId="166" fontId="4" fillId="2" borderId="1" xfId="0" applyFont="true" applyBorder="true" applyAlignment="true" applyProtection="true">
      <alignment horizontal="center" vertical="center" textRotation="0" wrapText="true" indent="0" shrinkToFit="false"/>
      <protection locked="true" hidden="false"/>
    </xf>
    <xf numFmtId="166" fontId="4" fillId="3" borderId="1" xfId="0" applyFont="true" applyBorder="true" applyAlignment="true" applyProtection="true">
      <alignment horizontal="center" vertical="center" textRotation="0" wrapText="true" indent="0" shrinkToFit="false"/>
      <protection locked="true" hidden="false"/>
    </xf>
    <xf numFmtId="164" fontId="4" fillId="4" borderId="1" xfId="0" applyFont="true" applyBorder="true" applyAlignment="true" applyProtection="true">
      <alignment horizontal="center" vertical="bottom" textRotation="0" wrapText="true" indent="0" shrinkToFit="false"/>
      <protection locked="true" hidden="false"/>
    </xf>
    <xf numFmtId="164" fontId="4" fillId="5" borderId="1" xfId="0" applyFont="true" applyBorder="true" applyAlignment="true" applyProtection="true">
      <alignment horizontal="center"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6" fillId="7" borderId="1" xfId="0" applyFont="true" applyBorder="true" applyAlignment="true" applyProtection="true">
      <alignment horizontal="center" vertical="center" textRotation="0" wrapText="false" indent="0" shrinkToFit="false"/>
      <protection locked="true" hidden="false"/>
    </xf>
    <xf numFmtId="164" fontId="0" fillId="8" borderId="2"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true" indent="0" shrinkToFit="false"/>
      <protection locked="true" hidden="false"/>
    </xf>
    <xf numFmtId="164" fontId="0" fillId="0" borderId="1" xfId="0" applyFont="true" applyBorder="true" applyAlignment="true" applyProtection="true">
      <alignment horizontal="left" vertical="center" textRotation="0" wrapText="false" indent="0" shrinkToFit="false"/>
      <protection locked="true" hidden="false"/>
    </xf>
    <xf numFmtId="164" fontId="0" fillId="0" borderId="3" xfId="0" applyFont="true" applyBorder="true" applyAlignment="true" applyProtection="true">
      <alignment horizontal="left" vertical="center" textRotation="0" wrapText="false" indent="0" shrinkToFit="false"/>
      <protection locked="true" hidden="false"/>
    </xf>
    <xf numFmtId="165" fontId="0" fillId="0" borderId="1" xfId="0" applyFont="true" applyBorder="true" applyAlignment="true" applyProtection="true">
      <alignment horizontal="left" vertical="center" textRotation="0" wrapText="false" indent="0" shrinkToFit="false"/>
      <protection locked="true" hidden="false"/>
    </xf>
    <xf numFmtId="165" fontId="0" fillId="0" borderId="4" xfId="0" applyFont="true" applyBorder="true" applyAlignment="true" applyProtection="true">
      <alignment horizontal="left" vertical="center" textRotation="0" wrapText="false" indent="0" shrinkToFit="false"/>
      <protection locked="true" hidden="false"/>
    </xf>
    <xf numFmtId="165" fontId="0" fillId="0" borderId="5" xfId="0" applyFont="true" applyBorder="true" applyAlignment="true" applyProtection="true">
      <alignment horizontal="left" vertical="center" textRotation="0" wrapText="false" indent="0" shrinkToFit="false"/>
      <protection locked="true" hidden="false"/>
    </xf>
    <xf numFmtId="165" fontId="0" fillId="0" borderId="3" xfId="0" applyFont="true" applyBorder="true" applyAlignment="true" applyProtection="true">
      <alignment horizontal="left" vertical="center" textRotation="0" wrapText="false" indent="0" shrinkToFit="false"/>
      <protection locked="true" hidden="false"/>
    </xf>
    <xf numFmtId="165" fontId="0" fillId="0" borderId="2"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false" indent="0" shrinkToFit="false"/>
      <protection locked="true" hidden="false"/>
    </xf>
    <xf numFmtId="167" fontId="0" fillId="0" borderId="1" xfId="0" applyFont="true" applyBorder="true" applyAlignment="true" applyProtection="true">
      <alignment horizontal="general" vertical="center" textRotation="0" wrapText="false" indent="0" shrinkToFit="false"/>
      <protection locked="true" hidden="false"/>
    </xf>
    <xf numFmtId="164" fontId="7" fillId="0" borderId="1" xfId="0" applyFont="true" applyBorder="true" applyAlignment="true" applyProtection="true">
      <alignment horizontal="general" vertical="center" textRotation="0" wrapText="false" indent="0" shrinkToFit="false"/>
      <protection locked="true" hidden="false"/>
    </xf>
    <xf numFmtId="164" fontId="0" fillId="4" borderId="1" xfId="0" applyFont="false" applyBorder="true" applyAlignment="true" applyProtection="true">
      <alignment horizontal="center" vertical="bottom" textRotation="0" wrapText="false" indent="0" shrinkToFit="false"/>
      <protection locked="true" hidden="false"/>
    </xf>
    <xf numFmtId="165" fontId="0" fillId="4" borderId="1" xfId="0" applyFont="false" applyBorder="true" applyAlignment="true" applyProtection="true">
      <alignment horizontal="center" vertical="bottom" textRotation="0" wrapText="false" indent="0" shrinkToFit="false"/>
      <protection locked="true" hidden="false"/>
    </xf>
    <xf numFmtId="164" fontId="0" fillId="5" borderId="1" xfId="0" applyFont="false" applyBorder="true" applyAlignment="true" applyProtection="true">
      <alignment horizontal="center" vertical="bottom" textRotation="0" wrapText="false" indent="0" shrinkToFit="false"/>
      <protection locked="true" hidden="false"/>
    </xf>
    <xf numFmtId="165" fontId="0" fillId="5" borderId="1" xfId="0" applyFont="false" applyBorder="true" applyAlignment="true" applyProtection="true">
      <alignment horizontal="center" vertical="bottom" textRotation="0" wrapText="false" indent="0" shrinkToFit="false"/>
      <protection locked="true" hidden="false"/>
    </xf>
    <xf numFmtId="168" fontId="0" fillId="6" borderId="1" xfId="0" applyFont="false" applyBorder="true" applyAlignment="true" applyProtection="false">
      <alignment horizontal="center" vertical="bottom" textRotation="0" wrapText="false" indent="0" shrinkToFit="false"/>
      <protection locked="true" hidden="false"/>
    </xf>
    <xf numFmtId="165" fontId="0" fillId="6" borderId="1" xfId="0" applyFont="false" applyBorder="true" applyAlignment="true" applyProtection="false">
      <alignment horizontal="center" vertical="bottom"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5" fontId="0" fillId="0" borderId="7" xfId="0" applyFont="true" applyBorder="true" applyAlignment="true" applyProtection="true">
      <alignment horizontal="left" vertical="center" textRotation="0" wrapText="false" indent="0" shrinkToFit="false"/>
      <protection locked="true" hidden="false"/>
    </xf>
    <xf numFmtId="165" fontId="0" fillId="0" borderId="8" xfId="0" applyFont="true" applyBorder="true" applyAlignment="true" applyProtection="true">
      <alignment horizontal="left" vertical="center" textRotation="0" wrapText="false" indent="0" shrinkToFit="false"/>
      <protection locked="true" hidden="false"/>
    </xf>
    <xf numFmtId="164" fontId="0" fillId="9" borderId="1" xfId="0" applyFont="true" applyBorder="true" applyAlignment="true" applyProtection="true">
      <alignment horizontal="left" vertical="center" textRotation="0" wrapText="false" indent="0" shrinkToFit="false"/>
      <protection locked="true" hidden="false"/>
    </xf>
    <xf numFmtId="164" fontId="0" fillId="10" borderId="2" xfId="0" applyFont="true" applyBorder="true" applyAlignment="true" applyProtection="true">
      <alignment horizontal="center" vertical="center" textRotation="0" wrapText="false" indent="0" shrinkToFit="false"/>
      <protection locked="true" hidden="false"/>
    </xf>
    <xf numFmtId="164" fontId="0" fillId="11" borderId="2" xfId="0" applyFont="true" applyBorder="true" applyAlignment="true" applyProtection="true">
      <alignment horizontal="center" vertical="center" textRotation="0" wrapText="false" indent="0" shrinkToFit="false"/>
      <protection locked="true" hidden="false"/>
    </xf>
    <xf numFmtId="164" fontId="0" fillId="12" borderId="2" xfId="0" applyFont="true" applyBorder="true" applyAlignment="true" applyProtection="true">
      <alignment horizontal="center" vertical="center" textRotation="0" wrapText="false" indent="0" shrinkToFit="false"/>
      <protection locked="true" hidden="false"/>
    </xf>
    <xf numFmtId="164" fontId="0" fillId="13" borderId="2"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5" fontId="0" fillId="0" borderId="0" xfId="0" applyFont="true" applyBorder="false" applyAlignment="true" applyProtection="true">
      <alignment horizontal="center" vertical="center" textRotation="0" wrapText="false" indent="0" shrinkToFit="false"/>
      <protection locked="true" hidden="false"/>
    </xf>
    <xf numFmtId="165" fontId="4"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9" fontId="0"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9" fontId="4" fillId="0" borderId="0" xfId="0" applyFont="true" applyBorder="false" applyAlignment="true" applyProtection="false">
      <alignment horizontal="center" vertical="bottom" textRotation="0" wrapText="false" indent="0" shrinkToFit="false"/>
      <protection locked="true" hidden="false"/>
    </xf>
    <xf numFmtId="167" fontId="0"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7" fontId="8"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5">
    <dxf>
      <fill>
        <patternFill patternType="solid">
          <fgColor rgb="FFB7B7B7"/>
        </patternFill>
      </fill>
    </dxf>
    <dxf>
      <fill>
        <patternFill patternType="solid">
          <fgColor rgb="00FFFFFF"/>
        </patternFill>
      </fill>
    </dxf>
    <dxf>
      <fill>
        <patternFill patternType="solid">
          <fgColor rgb="FF000000"/>
          <bgColor rgb="FFFFFFFF"/>
        </patternFill>
      </fill>
    </dxf>
    <dxf>
      <fill>
        <patternFill patternType="solid">
          <fgColor rgb="FFF6F6F6"/>
        </patternFill>
      </fill>
    </dxf>
    <dxf>
      <fill>
        <patternFill patternType="solid">
          <fgColor rgb="FF0000FF"/>
        </patternFill>
      </fill>
    </dxf>
    <dxf>
      <fill>
        <patternFill patternType="solid">
          <fgColor rgb="FF9FC5E8"/>
        </patternFill>
      </fill>
    </dxf>
    <dxf>
      <fill>
        <patternFill patternType="solid">
          <fgColor rgb="FFB6D7A8"/>
        </patternFill>
      </fill>
    </dxf>
    <dxf>
      <fill>
        <patternFill patternType="solid">
          <fgColor rgb="FFEAD1DC"/>
        </patternFill>
      </fill>
    </dxf>
    <dxf>
      <fill>
        <patternFill patternType="solid">
          <fgColor rgb="FFF4CCCC"/>
        </patternFill>
      </fill>
    </dxf>
    <dxf>
      <fill>
        <patternFill patternType="solid">
          <fgColor rgb="FFFFF2CC"/>
        </patternFill>
      </fill>
    </dxf>
    <dxf>
      <fill>
        <patternFill patternType="solid">
          <fgColor rgb="FFFFFFFF"/>
        </patternFill>
      </fill>
    </dxf>
    <dxf>
      <fill>
        <patternFill patternType="solid">
          <fgColor rgb="FFE6B8AF"/>
        </patternFill>
      </fill>
    </dxf>
    <dxf>
      <fill>
        <patternFill patternType="solid">
          <fgColor rgb="FFFFB66C"/>
        </patternFill>
      </fill>
    </dxf>
    <dxf>
      <fill>
        <patternFill patternType="solid">
          <fgColor rgb="FFFFFF00"/>
        </patternFill>
      </fill>
    </dxf>
    <dxf>
      <fill>
        <patternFill patternType="solid">
          <fgColor rgb="FF81D41A"/>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08080"/>
      <rgbColor rgb="FF9999FF"/>
      <rgbColor rgb="FF993366"/>
      <rgbColor rgb="FFFFF2CC"/>
      <rgbColor rgb="FFF6F6F6"/>
      <rgbColor rgb="FF660066"/>
      <rgbColor rgb="FFFF8080"/>
      <rgbColor rgb="FF0066CC"/>
      <rgbColor rgb="FFEAD1DC"/>
      <rgbColor rgb="FF000080"/>
      <rgbColor rgb="FFFF00FF"/>
      <rgbColor rgb="FFFFFF00"/>
      <rgbColor rgb="FF00FFFF"/>
      <rgbColor rgb="FF800080"/>
      <rgbColor rgb="FF800000"/>
      <rgbColor rgb="FF008080"/>
      <rgbColor rgb="FF0000FF"/>
      <rgbColor rgb="FF00CCFF"/>
      <rgbColor rgb="FFCCFFFF"/>
      <rgbColor rgb="FFB6D7A8"/>
      <rgbColor rgb="FFFFFF99"/>
      <rgbColor rgb="FF9FC5E8"/>
      <rgbColor rgb="FFE6B8AF"/>
      <rgbColor rgb="FFCC99FF"/>
      <rgbColor rgb="FFF4CCCC"/>
      <rgbColor rgb="FF3366FF"/>
      <rgbColor rgb="FF33CCCC"/>
      <rgbColor rgb="FF81D41A"/>
      <rgbColor rgb="FFFFB66C"/>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https://suap.ifsp.edu.br/processo_eletronico/processo/337889/" TargetMode="External"/><Relationship Id="rId2" Type="http://schemas.openxmlformats.org/officeDocument/2006/relationships/hyperlink" Target="https://suap.ifsp.edu.br/processo_eletronico/processo/337889/" TargetMode="External"/><Relationship Id="rId3" Type="http://schemas.openxmlformats.org/officeDocument/2006/relationships/hyperlink" Target="https://suap.ifsp.edu.br/processo_eletronico/processo/337889/" TargetMode="External"/><Relationship Id="rId4" Type="http://schemas.openxmlformats.org/officeDocument/2006/relationships/hyperlink" Target="https://suap.ifsp.edu.br/processo_eletronico/processo/337889/" TargetMode="External"/><Relationship Id="rId5" Type="http://schemas.openxmlformats.org/officeDocument/2006/relationships/hyperlink" Target="https://suap.ifsp.edu.br/processo_eletronico/processo/337889/" TargetMode="External"/><Relationship Id="rId6" Type="http://schemas.openxmlformats.org/officeDocument/2006/relationships/hyperlink" Target="https://suap.ifsp.edu.br/processo_eletronico/processo/337889/" TargetMode="External"/><Relationship Id="rId7" Type="http://schemas.openxmlformats.org/officeDocument/2006/relationships/hyperlink" Target="https://suap.ifsp.edu.br/processo_eletronico/processo/337889/" TargetMode="External"/><Relationship Id="rId8" Type="http://schemas.openxmlformats.org/officeDocument/2006/relationships/hyperlink" Target="https://suap.ifsp.edu.br/processo_eletronico/processo/337889/" TargetMode="External"/><Relationship Id="rId9" Type="http://schemas.openxmlformats.org/officeDocument/2006/relationships/hyperlink" Target="https://suap.ifsp.edu.br/processo_eletronico/processo/337889/" TargetMode="External"/><Relationship Id="rId10" Type="http://schemas.openxmlformats.org/officeDocument/2006/relationships/hyperlink" Target="https://suap.ifsp.edu.br/processo_eletronico/processo/337889/" TargetMode="External"/><Relationship Id="rId11" Type="http://schemas.openxmlformats.org/officeDocument/2006/relationships/hyperlink" Target="https://suap.ifsp.edu.br/processo_eletronico/processo/337889/" TargetMode="External"/><Relationship Id="rId12" Type="http://schemas.openxmlformats.org/officeDocument/2006/relationships/hyperlink" Target="https://suap.ifsp.edu.br/processo_eletronico/processo/337889/" TargetMode="External"/><Relationship Id="rId13" Type="http://schemas.openxmlformats.org/officeDocument/2006/relationships/hyperlink" Target="https://suap.ifsp.edu.br/processo_eletronico/processo/337889/" TargetMode="External"/><Relationship Id="rId14" Type="http://schemas.openxmlformats.org/officeDocument/2006/relationships/hyperlink" Target="https://suap.ifsp.edu.br/processo_eletronico/processo/337889/" TargetMode="External"/><Relationship Id="rId15" Type="http://schemas.openxmlformats.org/officeDocument/2006/relationships/hyperlink" Target="https://suap.ifsp.edu.br/processo_eletronico/processo/337889/" TargetMode="External"/><Relationship Id="rId16" Type="http://schemas.openxmlformats.org/officeDocument/2006/relationships/hyperlink" Target="https://suap.ifsp.edu.br/processo_eletronico/processo/337889/" TargetMode="External"/><Relationship Id="rId17" Type="http://schemas.openxmlformats.org/officeDocument/2006/relationships/hyperlink" Target="https://suap.ifsp.edu.br/processo_eletronico/processo/337889/" TargetMode="External"/><Relationship Id="rId18" Type="http://schemas.openxmlformats.org/officeDocument/2006/relationships/hyperlink" Target="https://suap.ifsp.edu.br/processo_eletronico/processo/337889/" TargetMode="External"/><Relationship Id="rId19" Type="http://schemas.openxmlformats.org/officeDocument/2006/relationships/hyperlink" Target="https://suap.ifsp.edu.br/processo_eletronico/processo/337889/" TargetMode="External"/><Relationship Id="rId20" Type="http://schemas.openxmlformats.org/officeDocument/2006/relationships/hyperlink" Target="https://suap.ifsp.edu.br/processo_eletronico/processo/337889/" TargetMode="External"/><Relationship Id="rId21" Type="http://schemas.openxmlformats.org/officeDocument/2006/relationships/hyperlink" Target="https://suap.ifsp.edu.br/processo_eletronico/processo/337889/" TargetMode="External"/><Relationship Id="rId22" Type="http://schemas.openxmlformats.org/officeDocument/2006/relationships/hyperlink" Target="https://suap.ifsp.edu.br/processo_eletronico/processo/337889/" TargetMode="External"/><Relationship Id="rId23" Type="http://schemas.openxmlformats.org/officeDocument/2006/relationships/hyperlink" Target="https://suap.ifsp.edu.br/processo_eletronico/processo/337889/" TargetMode="External"/><Relationship Id="rId24" Type="http://schemas.openxmlformats.org/officeDocument/2006/relationships/hyperlink" Target="https://suap.ifsp.edu.br/processo_eletronico/processo/337889/" TargetMode="External"/><Relationship Id="rId25" Type="http://schemas.openxmlformats.org/officeDocument/2006/relationships/hyperlink" Target="https://suap.ifsp.edu.br/processo_eletronico/processo/337889/" TargetMode="External"/><Relationship Id="rId26" Type="http://schemas.openxmlformats.org/officeDocument/2006/relationships/hyperlink" Target="https://suap.ifsp.edu.br/processo_eletronico/processo/337889/" TargetMode="External"/><Relationship Id="rId27" Type="http://schemas.openxmlformats.org/officeDocument/2006/relationships/hyperlink" Target="https://suap.ifsp.edu.br/processo_eletronico/processo/337889/" TargetMode="External"/><Relationship Id="rId28" Type="http://schemas.openxmlformats.org/officeDocument/2006/relationships/hyperlink" Target="https://suap.ifsp.edu.br/processo_eletronico/processo/337889/" TargetMode="External"/><Relationship Id="rId29" Type="http://schemas.openxmlformats.org/officeDocument/2006/relationships/hyperlink" Target="https://suap.ifsp.edu.br/processo_eletronico/processo/337889/" TargetMode="External"/><Relationship Id="rId30" Type="http://schemas.openxmlformats.org/officeDocument/2006/relationships/hyperlink" Target="https://suap.ifsp.edu.br/processo_eletronico/processo/337889/" TargetMode="External"/><Relationship Id="rId31" Type="http://schemas.openxmlformats.org/officeDocument/2006/relationships/hyperlink" Target="https://suap.ifsp.edu.br/processo_eletronico/processo/337889/" TargetMode="External"/><Relationship Id="rId32" Type="http://schemas.openxmlformats.org/officeDocument/2006/relationships/hyperlink" Target="https://suap.ifsp.edu.br/processo_eletronico/processo/337889/" TargetMode="External"/><Relationship Id="rId33" Type="http://schemas.openxmlformats.org/officeDocument/2006/relationships/hyperlink" Target="https://suap.ifsp.edu.br/processo_eletronico/processo/337889/" TargetMode="External"/><Relationship Id="rId34" Type="http://schemas.openxmlformats.org/officeDocument/2006/relationships/hyperlink" Target="https://suap.ifsp.edu.br/processo_eletronico/processo/337889/" TargetMode="External"/><Relationship Id="rId35" Type="http://schemas.openxmlformats.org/officeDocument/2006/relationships/hyperlink" Target="https://suap.ifsp.edu.br/processo_eletronico/processo/337889/" TargetMode="External"/><Relationship Id="rId36" Type="http://schemas.openxmlformats.org/officeDocument/2006/relationships/hyperlink" Target="https://suap.ifsp.edu.br/processo_eletronico/processo/337889/" TargetMode="External"/><Relationship Id="rId37" Type="http://schemas.openxmlformats.org/officeDocument/2006/relationships/hyperlink" Target="https://suap.ifsp.edu.br/processo_eletronico/processo/337889/" TargetMode="External"/><Relationship Id="rId38" Type="http://schemas.openxmlformats.org/officeDocument/2006/relationships/hyperlink" Target="https://suap.ifsp.edu.br/processo_eletronico/processo/337889/" TargetMode="External"/><Relationship Id="rId39" Type="http://schemas.openxmlformats.org/officeDocument/2006/relationships/hyperlink" Target="https://suap.ifsp.edu.br/processo_eletronico/processo/337889/" TargetMode="External"/><Relationship Id="rId40" Type="http://schemas.openxmlformats.org/officeDocument/2006/relationships/hyperlink" Target="https://suap.ifsp.edu.br/processo_eletronico/processo/337889/" TargetMode="External"/><Relationship Id="rId41" Type="http://schemas.openxmlformats.org/officeDocument/2006/relationships/hyperlink" Target="https://suap.ifsp.edu.br/processo_eletronico/processo/337889/" TargetMode="External"/><Relationship Id="rId42" Type="http://schemas.openxmlformats.org/officeDocument/2006/relationships/hyperlink" Target="https://suap.ifsp.edu.br/processo_eletronico/processo/337889/" TargetMode="External"/><Relationship Id="rId43" Type="http://schemas.openxmlformats.org/officeDocument/2006/relationships/hyperlink" Target="https://suap.ifsp.edu.br/processo_eletronico/processo/337889/" TargetMode="External"/><Relationship Id="rId44" Type="http://schemas.openxmlformats.org/officeDocument/2006/relationships/hyperlink" Target="https://suap.ifsp.edu.br/processo_eletronico/processo/337889/" TargetMode="External"/><Relationship Id="rId45" Type="http://schemas.openxmlformats.org/officeDocument/2006/relationships/hyperlink" Target="https://suap.ifsp.edu.br/processo_eletronico/processo/337889/" TargetMode="External"/><Relationship Id="rId46" Type="http://schemas.openxmlformats.org/officeDocument/2006/relationships/hyperlink" Target="https://suap.ifsp.edu.br/processo_eletronico/processo/337889/" TargetMode="External"/><Relationship Id="rId47" Type="http://schemas.openxmlformats.org/officeDocument/2006/relationships/hyperlink" Target="https://suap.ifsp.edu.br/processo_eletronico/processo/337889/" TargetMode="External"/><Relationship Id="rId48" Type="http://schemas.openxmlformats.org/officeDocument/2006/relationships/hyperlink" Target="https://suap.ifsp.edu.br/processo_eletronico/processo/337889/" TargetMode="External"/><Relationship Id="rId49" Type="http://schemas.openxmlformats.org/officeDocument/2006/relationships/hyperlink" Target="https://suap.ifsp.edu.br/processo_eletronico/processo/337889/" TargetMode="External"/><Relationship Id="rId50" Type="http://schemas.openxmlformats.org/officeDocument/2006/relationships/hyperlink" Target="https://suap.ifsp.edu.br/processo_eletronico/processo/337889/" TargetMode="External"/><Relationship Id="rId51" Type="http://schemas.openxmlformats.org/officeDocument/2006/relationships/hyperlink" Target="https://suap.ifsp.edu.br/processo_eletronico/processo/337889/" TargetMode="External"/><Relationship Id="rId52" Type="http://schemas.openxmlformats.org/officeDocument/2006/relationships/hyperlink" Target="https://suap.ifsp.edu.br/processo_eletronico/processo/337889/" TargetMode="External"/><Relationship Id="rId53" Type="http://schemas.openxmlformats.org/officeDocument/2006/relationships/hyperlink" Target="https://suap.ifsp.edu.br/processo_eletronico/processo/337889/" TargetMode="External"/><Relationship Id="rId54" Type="http://schemas.openxmlformats.org/officeDocument/2006/relationships/hyperlink" Target="https://suap.ifsp.edu.br/processo_eletronico/processo/337889/" TargetMode="External"/><Relationship Id="rId55" Type="http://schemas.openxmlformats.org/officeDocument/2006/relationships/hyperlink" Target="https://suap.ifsp.edu.br/processo_eletronico/processo/337889/" TargetMode="External"/><Relationship Id="rId56" Type="http://schemas.openxmlformats.org/officeDocument/2006/relationships/hyperlink" Target="https://suap.ifsp.edu.br/processo_eletronico/processo/337889/" TargetMode="External"/><Relationship Id="rId57" Type="http://schemas.openxmlformats.org/officeDocument/2006/relationships/hyperlink" Target="https://suap.ifsp.edu.br/processo_eletronico/processo/337889/" TargetMode="External"/><Relationship Id="rId58" Type="http://schemas.openxmlformats.org/officeDocument/2006/relationships/hyperlink" Target="https://suap.ifsp.edu.br/processo_eletronico/processo/337889/" TargetMode="External"/><Relationship Id="rId59" Type="http://schemas.openxmlformats.org/officeDocument/2006/relationships/hyperlink" Target="https://suap.ifsp.edu.br/processo_eletronico/processo/337889/" TargetMode="External"/><Relationship Id="rId60" Type="http://schemas.openxmlformats.org/officeDocument/2006/relationships/hyperlink" Target="https://suap.ifsp.edu.br/processo_eletronico/processo/337889/" TargetMode="External"/><Relationship Id="rId61" Type="http://schemas.openxmlformats.org/officeDocument/2006/relationships/hyperlink" Target="https://suap.ifsp.edu.br/processo_eletronico/processo/337889/" TargetMode="External"/><Relationship Id="rId6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true">
    <pageSetUpPr fitToPage="true"/>
  </sheetPr>
  <dimension ref="A1:BD86"/>
  <sheetViews>
    <sheetView showFormulas="false" showGridLines="true" showRowColHeaders="true" showZeros="true" rightToLeft="false" tabSelected="true" showOutlineSymbols="true" defaultGridColor="true" view="normal" topLeftCell="P50" colorId="64" zoomScale="100" zoomScaleNormal="100" zoomScalePageLayoutView="100" workbookViewId="0">
      <selection pane="topLeft" activeCell="T2" activeCellId="0" sqref="T2:T58"/>
    </sheetView>
  </sheetViews>
  <sheetFormatPr defaultColWidth="12.66796875" defaultRowHeight="12.8" zeroHeight="false" outlineLevelRow="0" outlineLevelCol="0"/>
  <cols>
    <col collapsed="false" customWidth="false" hidden="true" outlineLevel="0" max="2" min="1" style="1" width="12.63"/>
    <col collapsed="false" customWidth="true" hidden="true" outlineLevel="0" max="3" min="3" style="1" width="14.38"/>
    <col collapsed="false" customWidth="true" hidden="true" outlineLevel="0" max="4" min="4" style="1" width="9.38"/>
    <col collapsed="false" customWidth="true" hidden="true" outlineLevel="0" max="5" min="5" style="1" width="31.62"/>
    <col collapsed="false" customWidth="true" hidden="true" outlineLevel="0" max="7" min="6" style="1" width="7"/>
    <col collapsed="false" customWidth="true" hidden="true" outlineLevel="0" max="8" min="8" style="1" width="19.52"/>
    <col collapsed="false" customWidth="false" hidden="true" outlineLevel="0" max="9" min="9" style="1" width="12.63"/>
    <col collapsed="false" customWidth="true" hidden="true" outlineLevel="0" max="10" min="10" style="1" width="12.25"/>
    <col collapsed="false" customWidth="true" hidden="true" outlineLevel="0" max="11" min="11" style="1" width="11.99"/>
    <col collapsed="false" customWidth="false" hidden="true" outlineLevel="0" max="12" min="12" style="1" width="12.63"/>
    <col collapsed="false" customWidth="true" hidden="true" outlineLevel="0" max="15" min="13" style="1" width="7"/>
    <col collapsed="false" customWidth="true" hidden="false" outlineLevel="0" max="16" min="16" style="1" width="7.38"/>
    <col collapsed="false" customWidth="false" hidden="true" outlineLevel="0" max="17" min="17" style="1" width="12.63"/>
    <col collapsed="false" customWidth="true" hidden="false" outlineLevel="0" max="18" min="18" style="1" width="38.13"/>
    <col collapsed="false" customWidth="true" hidden="false" outlineLevel="0" max="19" min="19" style="1" width="43.88"/>
    <col collapsed="false" customWidth="true" hidden="false" outlineLevel="0" max="20" min="20" style="1" width="18.91"/>
    <col collapsed="false" customWidth="false" hidden="true" outlineLevel="0" max="39" min="21" style="1" width="12.63"/>
    <col collapsed="false" customWidth="true" hidden="false" outlineLevel="0" max="40" min="40" style="1" width="15.99"/>
    <col collapsed="false" customWidth="false" hidden="true" outlineLevel="0" max="43" min="41" style="1" width="12.63"/>
    <col collapsed="false" customWidth="true" hidden="true" outlineLevel="0" max="45" min="44" style="1" width="18.88"/>
    <col collapsed="false" customWidth="false" hidden="true" outlineLevel="0" max="50" min="46" style="1" width="12.63"/>
    <col collapsed="false" customWidth="false" hidden="false" outlineLevel="0" max="54" min="51" style="2" width="12.64"/>
    <col collapsed="false" customWidth="true" hidden="false" outlineLevel="0" max="55" min="55" style="2" width="20.83"/>
    <col collapsed="false" customWidth="true" hidden="false" outlineLevel="0" max="56" min="56" style="2" width="15.56"/>
  </cols>
  <sheetData>
    <row r="1" customFormat="false" ht="35.8" hidden="false" customHeight="tru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4" t="s">
        <v>18</v>
      </c>
      <c r="T1" s="3" t="s">
        <v>19</v>
      </c>
      <c r="U1" s="3" t="s">
        <v>20</v>
      </c>
      <c r="V1" s="3" t="s">
        <v>21</v>
      </c>
      <c r="W1" s="5" t="s">
        <v>22</v>
      </c>
      <c r="X1" s="6" t="s">
        <v>23</v>
      </c>
      <c r="Y1" s="6" t="s">
        <v>24</v>
      </c>
      <c r="Z1" s="5" t="s">
        <v>25</v>
      </c>
      <c r="AA1" s="6" t="s">
        <v>26</v>
      </c>
      <c r="AB1" s="6" t="s">
        <v>27</v>
      </c>
      <c r="AC1" s="5" t="s">
        <v>28</v>
      </c>
      <c r="AD1" s="3" t="s">
        <v>29</v>
      </c>
      <c r="AE1" s="3" t="s">
        <v>30</v>
      </c>
      <c r="AF1" s="5" t="s">
        <v>31</v>
      </c>
      <c r="AG1" s="3" t="s">
        <v>32</v>
      </c>
      <c r="AH1" s="3" t="s">
        <v>33</v>
      </c>
      <c r="AI1" s="5" t="s">
        <v>34</v>
      </c>
      <c r="AJ1" s="3" t="s">
        <v>35</v>
      </c>
      <c r="AK1" s="3" t="s">
        <v>36</v>
      </c>
      <c r="AL1" s="5" t="s">
        <v>37</v>
      </c>
      <c r="AM1" s="3" t="s">
        <v>38</v>
      </c>
      <c r="AN1" s="5" t="s">
        <v>39</v>
      </c>
      <c r="AO1" s="5" t="s">
        <v>40</v>
      </c>
      <c r="AP1" s="5" t="s">
        <v>41</v>
      </c>
      <c r="AQ1" s="5" t="s">
        <v>42</v>
      </c>
      <c r="AR1" s="7" t="s">
        <v>43</v>
      </c>
      <c r="AS1" s="7" t="s">
        <v>44</v>
      </c>
      <c r="AT1" s="8" t="s">
        <v>45</v>
      </c>
      <c r="AU1" s="8" t="s">
        <v>46</v>
      </c>
      <c r="AV1" s="8" t="s">
        <v>47</v>
      </c>
      <c r="AW1" s="8" t="s">
        <v>48</v>
      </c>
      <c r="AX1" s="8" t="s">
        <v>49</v>
      </c>
      <c r="AY1" s="9" t="s">
        <v>50</v>
      </c>
      <c r="AZ1" s="9" t="s">
        <v>51</v>
      </c>
      <c r="BA1" s="10" t="s">
        <v>52</v>
      </c>
      <c r="BB1" s="10" t="s">
        <v>53</v>
      </c>
      <c r="BC1" s="11" t="s">
        <v>54</v>
      </c>
      <c r="BD1" s="11" t="s">
        <v>55</v>
      </c>
    </row>
    <row r="2" customFormat="false" ht="22.5" hidden="false" customHeight="true" outlineLevel="0" collapsed="false">
      <c r="A2" s="12" t="s">
        <v>56</v>
      </c>
      <c r="B2" s="12" t="s">
        <v>57</v>
      </c>
      <c r="C2" s="12" t="s">
        <v>58</v>
      </c>
      <c r="D2" s="13" t="n">
        <v>4</v>
      </c>
      <c r="E2" s="13" t="s">
        <v>59</v>
      </c>
      <c r="F2" s="12" t="s">
        <v>60</v>
      </c>
      <c r="G2" s="12" t="s">
        <v>60</v>
      </c>
      <c r="H2" s="14" t="s">
        <v>61</v>
      </c>
      <c r="I2" s="12" t="n">
        <v>158154</v>
      </c>
      <c r="J2" s="12"/>
      <c r="K2" s="13" t="s">
        <v>62</v>
      </c>
      <c r="L2" s="12" t="s">
        <v>63</v>
      </c>
      <c r="M2" s="12" t="s">
        <v>64</v>
      </c>
      <c r="N2" s="12" t="s">
        <v>65</v>
      </c>
      <c r="O2" s="15" t="n">
        <v>1</v>
      </c>
      <c r="P2" s="16" t="n">
        <v>1</v>
      </c>
      <c r="Q2" s="12"/>
      <c r="R2" s="17" t="s">
        <v>66</v>
      </c>
      <c r="S2" s="18" t="s">
        <v>67</v>
      </c>
      <c r="T2" s="12" t="s">
        <v>68</v>
      </c>
      <c r="U2" s="19" t="s">
        <v>69</v>
      </c>
      <c r="V2" s="20" t="s">
        <v>70</v>
      </c>
      <c r="W2" s="21" t="n">
        <v>8990</v>
      </c>
      <c r="X2" s="21" t="s">
        <v>71</v>
      </c>
      <c r="Y2" s="20" t="s">
        <v>72</v>
      </c>
      <c r="Z2" s="22" t="n">
        <v>8990</v>
      </c>
      <c r="AA2" s="19" t="s">
        <v>73</v>
      </c>
      <c r="AB2" s="20" t="s">
        <v>74</v>
      </c>
      <c r="AC2" s="23" t="n">
        <v>8990</v>
      </c>
      <c r="AD2" s="21" t="s">
        <v>75</v>
      </c>
      <c r="AE2" s="24" t="s">
        <v>74</v>
      </c>
      <c r="AF2" s="23" t="n">
        <v>9300</v>
      </c>
      <c r="AG2" s="21" t="s">
        <v>76</v>
      </c>
      <c r="AH2" s="24" t="s">
        <v>77</v>
      </c>
      <c r="AI2" s="23" t="n">
        <v>10230</v>
      </c>
      <c r="AJ2" s="21" t="s">
        <v>78</v>
      </c>
      <c r="AK2" s="24" t="s">
        <v>79</v>
      </c>
      <c r="AL2" s="23" t="n">
        <v>10740</v>
      </c>
      <c r="AM2" s="12"/>
      <c r="AN2" s="25" t="n">
        <f aca="false">AVERAGE(W2,Z2,AC2,AF2,AI2,AL2)</f>
        <v>9540</v>
      </c>
      <c r="AO2" s="26" t="n">
        <f aca="false">AM2*AN2</f>
        <v>0</v>
      </c>
      <c r="AP2" s="27"/>
      <c r="AQ2" s="26"/>
      <c r="AR2" s="17"/>
      <c r="AS2" s="17"/>
      <c r="AT2" s="28"/>
      <c r="AU2" s="28"/>
      <c r="AV2" s="28"/>
      <c r="AW2" s="28"/>
      <c r="AX2" s="28"/>
      <c r="AY2" s="29"/>
      <c r="AZ2" s="30" t="n">
        <f aca="false">AY2*AN2</f>
        <v>0</v>
      </c>
      <c r="BA2" s="31" t="n">
        <v>1</v>
      </c>
      <c r="BB2" s="32" t="n">
        <f aca="false">BA2*AN2</f>
        <v>9540</v>
      </c>
      <c r="BC2" s="33" t="n">
        <f aca="false">BA2+AY2</f>
        <v>1</v>
      </c>
      <c r="BD2" s="34" t="n">
        <f aca="false">BC2*AN2</f>
        <v>9540</v>
      </c>
    </row>
    <row r="3" customFormat="false" ht="22.5" hidden="true" customHeight="true" outlineLevel="0" collapsed="false">
      <c r="A3" s="12" t="s">
        <v>56</v>
      </c>
      <c r="B3" s="12" t="s">
        <v>57</v>
      </c>
      <c r="C3" s="12" t="s">
        <v>58</v>
      </c>
      <c r="D3" s="13" t="n">
        <v>4</v>
      </c>
      <c r="E3" s="13" t="s">
        <v>59</v>
      </c>
      <c r="F3" s="12" t="s">
        <v>60</v>
      </c>
      <c r="G3" s="12" t="s">
        <v>60</v>
      </c>
      <c r="H3" s="14" t="s">
        <v>61</v>
      </c>
      <c r="I3" s="12" t="n">
        <v>158154</v>
      </c>
      <c r="J3" s="12"/>
      <c r="K3" s="13" t="s">
        <v>62</v>
      </c>
      <c r="L3" s="12" t="s">
        <v>63</v>
      </c>
      <c r="M3" s="12" t="s">
        <v>64</v>
      </c>
      <c r="N3" s="12" t="s">
        <v>65</v>
      </c>
      <c r="O3" s="15" t="n">
        <v>1</v>
      </c>
      <c r="P3" s="35" t="n">
        <v>2</v>
      </c>
      <c r="Q3" s="36"/>
      <c r="R3" s="17" t="s">
        <v>80</v>
      </c>
      <c r="S3" s="18" t="s">
        <v>81</v>
      </c>
      <c r="T3" s="12" t="s">
        <v>68</v>
      </c>
      <c r="U3" s="19" t="s">
        <v>69</v>
      </c>
      <c r="V3" s="20" t="s">
        <v>70</v>
      </c>
      <c r="W3" s="21" t="n">
        <v>3980</v>
      </c>
      <c r="X3" s="21" t="s">
        <v>71</v>
      </c>
      <c r="Y3" s="20" t="s">
        <v>72</v>
      </c>
      <c r="Z3" s="37" t="n">
        <v>3990</v>
      </c>
      <c r="AA3" s="19" t="s">
        <v>73</v>
      </c>
      <c r="AB3" s="20" t="s">
        <v>74</v>
      </c>
      <c r="AC3" s="38" t="n">
        <v>3594.7</v>
      </c>
      <c r="AD3" s="21" t="s">
        <v>75</v>
      </c>
      <c r="AE3" s="24" t="s">
        <v>74</v>
      </c>
      <c r="AF3" s="38" t="n">
        <v>4700</v>
      </c>
      <c r="AG3" s="21" t="s">
        <v>76</v>
      </c>
      <c r="AH3" s="24" t="s">
        <v>77</v>
      </c>
      <c r="AI3" s="38" t="n">
        <v>5170</v>
      </c>
      <c r="AJ3" s="21" t="s">
        <v>78</v>
      </c>
      <c r="AK3" s="24" t="s">
        <v>79</v>
      </c>
      <c r="AL3" s="38" t="n">
        <v>5428</v>
      </c>
      <c r="AM3" s="12"/>
      <c r="AN3" s="25" t="n">
        <f aca="false">AVERAGE(W3,Z3,AC3,AF3,AI3,AL3)</f>
        <v>4477.11666666667</v>
      </c>
      <c r="AO3" s="26" t="n">
        <f aca="false">AM3*AN3</f>
        <v>0</v>
      </c>
      <c r="AP3" s="27"/>
      <c r="AQ3" s="26"/>
      <c r="AR3" s="17"/>
      <c r="AS3" s="17"/>
      <c r="AT3" s="28"/>
      <c r="AU3" s="28"/>
      <c r="AV3" s="28"/>
      <c r="AW3" s="28"/>
      <c r="AX3" s="28"/>
      <c r="AY3" s="29"/>
      <c r="AZ3" s="30" t="n">
        <f aca="false">AY3*AN3</f>
        <v>0</v>
      </c>
      <c r="BA3" s="31"/>
      <c r="BB3" s="32" t="n">
        <f aca="false">BA3*AN3</f>
        <v>0</v>
      </c>
      <c r="BC3" s="33" t="n">
        <f aca="false">BA3+AY3</f>
        <v>0</v>
      </c>
      <c r="BD3" s="34" t="n">
        <f aca="false">BC3*AN3</f>
        <v>0</v>
      </c>
    </row>
    <row r="4" customFormat="false" ht="22.5" hidden="false" customHeight="true" outlineLevel="0" collapsed="false">
      <c r="A4" s="12" t="s">
        <v>56</v>
      </c>
      <c r="B4" s="12" t="s">
        <v>57</v>
      </c>
      <c r="C4" s="12" t="s">
        <v>58</v>
      </c>
      <c r="D4" s="13" t="n">
        <v>4</v>
      </c>
      <c r="E4" s="13" t="s">
        <v>59</v>
      </c>
      <c r="F4" s="12" t="s">
        <v>60</v>
      </c>
      <c r="G4" s="12" t="s">
        <v>60</v>
      </c>
      <c r="H4" s="14" t="s">
        <v>61</v>
      </c>
      <c r="I4" s="12" t="n">
        <v>158154</v>
      </c>
      <c r="J4" s="12"/>
      <c r="K4" s="13" t="s">
        <v>62</v>
      </c>
      <c r="L4" s="12" t="s">
        <v>63</v>
      </c>
      <c r="M4" s="12" t="s">
        <v>64</v>
      </c>
      <c r="N4" s="12" t="s">
        <v>65</v>
      </c>
      <c r="O4" s="15" t="n">
        <v>1</v>
      </c>
      <c r="P4" s="35" t="n">
        <v>3</v>
      </c>
      <c r="Q4" s="36"/>
      <c r="R4" s="17" t="s">
        <v>82</v>
      </c>
      <c r="S4" s="18" t="s">
        <v>83</v>
      </c>
      <c r="T4" s="12" t="s">
        <v>68</v>
      </c>
      <c r="U4" s="19" t="s">
        <v>69</v>
      </c>
      <c r="V4" s="20" t="s">
        <v>70</v>
      </c>
      <c r="W4" s="21" t="n">
        <v>2980</v>
      </c>
      <c r="X4" s="21" t="s">
        <v>71</v>
      </c>
      <c r="Y4" s="20" t="s">
        <v>72</v>
      </c>
      <c r="Z4" s="37" t="n">
        <v>2900</v>
      </c>
      <c r="AA4" s="19" t="s">
        <v>73</v>
      </c>
      <c r="AB4" s="20" t="s">
        <v>74</v>
      </c>
      <c r="AC4" s="38" t="n">
        <v>2358.7</v>
      </c>
      <c r="AD4" s="21" t="s">
        <v>75</v>
      </c>
      <c r="AE4" s="24" t="s">
        <v>74</v>
      </c>
      <c r="AF4" s="38" t="n">
        <v>2750</v>
      </c>
      <c r="AG4" s="21" t="s">
        <v>76</v>
      </c>
      <c r="AH4" s="24" t="s">
        <v>77</v>
      </c>
      <c r="AI4" s="38" t="n">
        <v>1925</v>
      </c>
      <c r="AJ4" s="21" t="s">
        <v>78</v>
      </c>
      <c r="AK4" s="24" t="s">
        <v>79</v>
      </c>
      <c r="AL4" s="38" t="n">
        <v>2021</v>
      </c>
      <c r="AM4" s="12"/>
      <c r="AN4" s="25" t="n">
        <f aca="false">AVERAGE(W4,Z4,AC4,AF4,AI4,AL4)</f>
        <v>2489.11666666667</v>
      </c>
      <c r="AO4" s="26" t="n">
        <f aca="false">AM4*AN4</f>
        <v>0</v>
      </c>
      <c r="AP4" s="27"/>
      <c r="AQ4" s="26"/>
      <c r="AR4" s="17"/>
      <c r="AS4" s="17"/>
      <c r="AT4" s="28"/>
      <c r="AU4" s="28"/>
      <c r="AV4" s="28"/>
      <c r="AW4" s="28"/>
      <c r="AX4" s="28"/>
      <c r="AY4" s="29"/>
      <c r="AZ4" s="30" t="n">
        <f aca="false">AY4*AN4</f>
        <v>0</v>
      </c>
      <c r="BA4" s="31" t="n">
        <v>2</v>
      </c>
      <c r="BB4" s="32" t="n">
        <f aca="false">BA4*AN4</f>
        <v>4978.23333333334</v>
      </c>
      <c r="BC4" s="33" t="n">
        <f aca="false">BA4+AY4</f>
        <v>2</v>
      </c>
      <c r="BD4" s="34" t="n">
        <f aca="false">BC4*AN4</f>
        <v>4978.23333333334</v>
      </c>
    </row>
    <row r="5" customFormat="false" ht="22.5" hidden="true" customHeight="true" outlineLevel="0" collapsed="false">
      <c r="A5" s="12" t="s">
        <v>56</v>
      </c>
      <c r="B5" s="12" t="s">
        <v>57</v>
      </c>
      <c r="C5" s="12" t="s">
        <v>58</v>
      </c>
      <c r="D5" s="13" t="n">
        <v>4</v>
      </c>
      <c r="E5" s="13" t="s">
        <v>59</v>
      </c>
      <c r="F5" s="12" t="s">
        <v>60</v>
      </c>
      <c r="G5" s="12" t="s">
        <v>60</v>
      </c>
      <c r="H5" s="14" t="s">
        <v>61</v>
      </c>
      <c r="I5" s="12" t="n">
        <v>158154</v>
      </c>
      <c r="J5" s="12"/>
      <c r="K5" s="13" t="s">
        <v>62</v>
      </c>
      <c r="L5" s="12" t="s">
        <v>63</v>
      </c>
      <c r="M5" s="12" t="s">
        <v>64</v>
      </c>
      <c r="N5" s="12" t="s">
        <v>65</v>
      </c>
      <c r="O5" s="15" t="n">
        <v>1</v>
      </c>
      <c r="P5" s="16" t="n">
        <v>4</v>
      </c>
      <c r="Q5" s="36"/>
      <c r="R5" s="17" t="s">
        <v>84</v>
      </c>
      <c r="S5" s="18" t="s">
        <v>85</v>
      </c>
      <c r="T5" s="12" t="s">
        <v>68</v>
      </c>
      <c r="U5" s="19" t="s">
        <v>69</v>
      </c>
      <c r="V5" s="20" t="s">
        <v>70</v>
      </c>
      <c r="W5" s="21" t="n">
        <v>1280</v>
      </c>
      <c r="X5" s="21" t="s">
        <v>71</v>
      </c>
      <c r="Y5" s="20" t="s">
        <v>72</v>
      </c>
      <c r="Z5" s="37" t="n">
        <v>1280</v>
      </c>
      <c r="AA5" s="19" t="s">
        <v>73</v>
      </c>
      <c r="AB5" s="20" t="s">
        <v>74</v>
      </c>
      <c r="AC5" s="38" t="n">
        <v>980</v>
      </c>
      <c r="AD5" s="21" t="s">
        <v>75</v>
      </c>
      <c r="AE5" s="24" t="s">
        <v>74</v>
      </c>
      <c r="AF5" s="38" t="n">
        <v>2100</v>
      </c>
      <c r="AG5" s="21" t="s">
        <v>76</v>
      </c>
      <c r="AH5" s="24" t="s">
        <v>77</v>
      </c>
      <c r="AI5" s="38" t="n">
        <v>2310</v>
      </c>
      <c r="AJ5" s="21" t="s">
        <v>78</v>
      </c>
      <c r="AK5" s="24" t="s">
        <v>79</v>
      </c>
      <c r="AL5" s="38" t="n">
        <v>2425</v>
      </c>
      <c r="AM5" s="12"/>
      <c r="AN5" s="25" t="n">
        <f aca="false">AVERAGE(W5,Z5,AC5,AF5,AI5,AL5)</f>
        <v>1729.16666666667</v>
      </c>
      <c r="AO5" s="26" t="n">
        <f aca="false">AM5*AN5</f>
        <v>0</v>
      </c>
      <c r="AP5" s="27"/>
      <c r="AQ5" s="26"/>
      <c r="AR5" s="17"/>
      <c r="AS5" s="17"/>
      <c r="AT5" s="28"/>
      <c r="AU5" s="28"/>
      <c r="AV5" s="28"/>
      <c r="AW5" s="28"/>
      <c r="AX5" s="28"/>
      <c r="AY5" s="29"/>
      <c r="AZ5" s="30" t="n">
        <f aca="false">AY5*AN5</f>
        <v>0</v>
      </c>
      <c r="BA5" s="31"/>
      <c r="BB5" s="32" t="n">
        <f aca="false">BA5*AN5</f>
        <v>0</v>
      </c>
      <c r="BC5" s="33" t="n">
        <f aca="false">BA5+AY5</f>
        <v>0</v>
      </c>
      <c r="BD5" s="34" t="n">
        <f aca="false">BC5*AN5</f>
        <v>0</v>
      </c>
    </row>
    <row r="6" customFormat="false" ht="22.5" hidden="true" customHeight="true" outlineLevel="0" collapsed="false">
      <c r="A6" s="12" t="s">
        <v>56</v>
      </c>
      <c r="B6" s="12" t="s">
        <v>57</v>
      </c>
      <c r="C6" s="12" t="s">
        <v>58</v>
      </c>
      <c r="D6" s="13" t="n">
        <v>4</v>
      </c>
      <c r="E6" s="13" t="s">
        <v>59</v>
      </c>
      <c r="F6" s="12" t="s">
        <v>60</v>
      </c>
      <c r="G6" s="12" t="s">
        <v>60</v>
      </c>
      <c r="H6" s="14" t="s">
        <v>61</v>
      </c>
      <c r="I6" s="12" t="n">
        <v>158154</v>
      </c>
      <c r="J6" s="12"/>
      <c r="K6" s="13" t="s">
        <v>62</v>
      </c>
      <c r="L6" s="12" t="s">
        <v>63</v>
      </c>
      <c r="M6" s="12" t="s">
        <v>64</v>
      </c>
      <c r="N6" s="12" t="s">
        <v>65</v>
      </c>
      <c r="O6" s="15" t="n">
        <v>1</v>
      </c>
      <c r="P6" s="35" t="n">
        <v>5</v>
      </c>
      <c r="Q6" s="36"/>
      <c r="R6" s="17" t="s">
        <v>86</v>
      </c>
      <c r="S6" s="18" t="s">
        <v>87</v>
      </c>
      <c r="T6" s="12" t="s">
        <v>68</v>
      </c>
      <c r="U6" s="19" t="s">
        <v>69</v>
      </c>
      <c r="V6" s="20" t="s">
        <v>70</v>
      </c>
      <c r="W6" s="21" t="n">
        <v>6380</v>
      </c>
      <c r="X6" s="21" t="s">
        <v>71</v>
      </c>
      <c r="Y6" s="20" t="s">
        <v>72</v>
      </c>
      <c r="Z6" s="37" t="n">
        <v>6390</v>
      </c>
      <c r="AA6" s="19" t="s">
        <v>73</v>
      </c>
      <c r="AB6" s="20" t="s">
        <v>74</v>
      </c>
      <c r="AC6" s="38" t="n">
        <v>5990</v>
      </c>
      <c r="AD6" s="21" t="s">
        <v>75</v>
      </c>
      <c r="AE6" s="24" t="s">
        <v>74</v>
      </c>
      <c r="AF6" s="38" t="n">
        <v>5400</v>
      </c>
      <c r="AG6" s="21" t="s">
        <v>76</v>
      </c>
      <c r="AH6" s="24" t="s">
        <v>77</v>
      </c>
      <c r="AI6" s="38" t="n">
        <v>5940</v>
      </c>
      <c r="AJ6" s="21" t="s">
        <v>78</v>
      </c>
      <c r="AK6" s="24" t="s">
        <v>79</v>
      </c>
      <c r="AL6" s="38" t="n">
        <v>5237</v>
      </c>
      <c r="AM6" s="12"/>
      <c r="AN6" s="25" t="n">
        <f aca="false">AVERAGE(W6,Z6,AC6,AF6,AI6,AL6)</f>
        <v>5889.5</v>
      </c>
      <c r="AO6" s="26" t="n">
        <f aca="false">AM6*AN6</f>
        <v>0</v>
      </c>
      <c r="AP6" s="27"/>
      <c r="AQ6" s="26"/>
      <c r="AR6" s="17"/>
      <c r="AS6" s="17"/>
      <c r="AT6" s="28"/>
      <c r="AU6" s="28"/>
      <c r="AV6" s="28"/>
      <c r="AW6" s="28"/>
      <c r="AX6" s="28"/>
      <c r="AY6" s="29"/>
      <c r="AZ6" s="30" t="n">
        <f aca="false">AY6*AN6</f>
        <v>0</v>
      </c>
      <c r="BA6" s="31"/>
      <c r="BB6" s="32" t="n">
        <f aca="false">BA6*AN6</f>
        <v>0</v>
      </c>
      <c r="BC6" s="33" t="n">
        <f aca="false">BA6+AY6</f>
        <v>0</v>
      </c>
      <c r="BD6" s="34" t="n">
        <f aca="false">BC6*AN6</f>
        <v>0</v>
      </c>
    </row>
    <row r="7" customFormat="false" ht="22.5" hidden="true" customHeight="true" outlineLevel="0" collapsed="false">
      <c r="A7" s="12" t="s">
        <v>56</v>
      </c>
      <c r="B7" s="12" t="s">
        <v>57</v>
      </c>
      <c r="C7" s="12" t="s">
        <v>58</v>
      </c>
      <c r="D7" s="13" t="n">
        <v>4</v>
      </c>
      <c r="E7" s="13" t="s">
        <v>59</v>
      </c>
      <c r="F7" s="12" t="s">
        <v>60</v>
      </c>
      <c r="G7" s="12" t="s">
        <v>60</v>
      </c>
      <c r="H7" s="14" t="s">
        <v>61</v>
      </c>
      <c r="I7" s="12" t="n">
        <v>158154</v>
      </c>
      <c r="J7" s="12"/>
      <c r="K7" s="13" t="s">
        <v>62</v>
      </c>
      <c r="L7" s="12" t="s">
        <v>63</v>
      </c>
      <c r="M7" s="12" t="s">
        <v>64</v>
      </c>
      <c r="N7" s="12" t="s">
        <v>65</v>
      </c>
      <c r="O7" s="15" t="n">
        <v>1</v>
      </c>
      <c r="P7" s="35" t="n">
        <v>6</v>
      </c>
      <c r="Q7" s="36"/>
      <c r="R7" s="17" t="s">
        <v>88</v>
      </c>
      <c r="S7" s="18" t="s">
        <v>89</v>
      </c>
      <c r="T7" s="12" t="s">
        <v>68</v>
      </c>
      <c r="U7" s="19" t="s">
        <v>69</v>
      </c>
      <c r="V7" s="20" t="s">
        <v>70</v>
      </c>
      <c r="W7" s="21" t="n">
        <v>3980</v>
      </c>
      <c r="X7" s="21" t="s">
        <v>71</v>
      </c>
      <c r="Y7" s="20" t="s">
        <v>72</v>
      </c>
      <c r="Z7" s="37" t="n">
        <v>3900</v>
      </c>
      <c r="AA7" s="19" t="s">
        <v>73</v>
      </c>
      <c r="AB7" s="20" t="s">
        <v>74</v>
      </c>
      <c r="AC7" s="38" t="n">
        <v>3400</v>
      </c>
      <c r="AD7" s="21" t="s">
        <v>75</v>
      </c>
      <c r="AE7" s="24" t="s">
        <v>74</v>
      </c>
      <c r="AF7" s="38" t="n">
        <v>5400</v>
      </c>
      <c r="AG7" s="21" t="s">
        <v>76</v>
      </c>
      <c r="AH7" s="24" t="s">
        <v>77</v>
      </c>
      <c r="AI7" s="38" t="n">
        <v>5940</v>
      </c>
      <c r="AJ7" s="21" t="s">
        <v>78</v>
      </c>
      <c r="AK7" s="24" t="s">
        <v>79</v>
      </c>
      <c r="AL7" s="38" t="n">
        <v>6238</v>
      </c>
      <c r="AM7" s="12"/>
      <c r="AN7" s="25" t="n">
        <f aca="false">AVERAGE(W7,Z7,AC7,AF7,AI7,AL7)</f>
        <v>4809.66666666667</v>
      </c>
      <c r="AO7" s="26" t="n">
        <f aca="false">AM7*AN7</f>
        <v>0</v>
      </c>
      <c r="AP7" s="27"/>
      <c r="AQ7" s="26"/>
      <c r="AR7" s="17"/>
      <c r="AS7" s="17"/>
      <c r="AT7" s="28"/>
      <c r="AU7" s="28"/>
      <c r="AV7" s="28"/>
      <c r="AW7" s="28"/>
      <c r="AX7" s="28"/>
      <c r="AY7" s="29"/>
      <c r="AZ7" s="30" t="n">
        <f aca="false">AY7*AN7</f>
        <v>0</v>
      </c>
      <c r="BA7" s="31"/>
      <c r="BB7" s="32" t="n">
        <f aca="false">BA7*AN7</f>
        <v>0</v>
      </c>
      <c r="BC7" s="33" t="n">
        <f aca="false">BA7+AY7</f>
        <v>0</v>
      </c>
      <c r="BD7" s="34" t="n">
        <f aca="false">BC7*AN7</f>
        <v>0</v>
      </c>
    </row>
    <row r="8" customFormat="false" ht="22.5" hidden="true" customHeight="true" outlineLevel="0" collapsed="false">
      <c r="A8" s="12" t="s">
        <v>56</v>
      </c>
      <c r="B8" s="12" t="s">
        <v>57</v>
      </c>
      <c r="C8" s="12" t="s">
        <v>58</v>
      </c>
      <c r="D8" s="13" t="n">
        <v>4</v>
      </c>
      <c r="E8" s="13" t="s">
        <v>59</v>
      </c>
      <c r="F8" s="12" t="s">
        <v>60</v>
      </c>
      <c r="G8" s="12" t="s">
        <v>60</v>
      </c>
      <c r="H8" s="14" t="s">
        <v>61</v>
      </c>
      <c r="I8" s="12" t="n">
        <v>158154</v>
      </c>
      <c r="J8" s="12"/>
      <c r="K8" s="13" t="s">
        <v>62</v>
      </c>
      <c r="L8" s="12" t="s">
        <v>63</v>
      </c>
      <c r="M8" s="12" t="s">
        <v>64</v>
      </c>
      <c r="N8" s="12" t="s">
        <v>65</v>
      </c>
      <c r="O8" s="15" t="n">
        <v>1</v>
      </c>
      <c r="P8" s="16" t="n">
        <v>7</v>
      </c>
      <c r="Q8" s="36"/>
      <c r="R8" s="17" t="s">
        <v>90</v>
      </c>
      <c r="S8" s="18" t="s">
        <v>91</v>
      </c>
      <c r="T8" s="12" t="s">
        <v>68</v>
      </c>
      <c r="U8" s="19" t="s">
        <v>69</v>
      </c>
      <c r="V8" s="20" t="s">
        <v>70</v>
      </c>
      <c r="W8" s="21" t="n">
        <v>950</v>
      </c>
      <c r="X8" s="21" t="s">
        <v>71</v>
      </c>
      <c r="Y8" s="20" t="s">
        <v>72</v>
      </c>
      <c r="Z8" s="37" t="n">
        <v>850</v>
      </c>
      <c r="AA8" s="19" t="s">
        <v>73</v>
      </c>
      <c r="AB8" s="20" t="s">
        <v>74</v>
      </c>
      <c r="AC8" s="38" t="n">
        <v>600</v>
      </c>
      <c r="AD8" s="21" t="s">
        <v>75</v>
      </c>
      <c r="AE8" s="24" t="s">
        <v>74</v>
      </c>
      <c r="AF8" s="38" t="n">
        <v>1100</v>
      </c>
      <c r="AG8" s="21" t="s">
        <v>76</v>
      </c>
      <c r="AH8" s="24" t="s">
        <v>77</v>
      </c>
      <c r="AI8" s="38" t="n">
        <v>1210</v>
      </c>
      <c r="AJ8" s="21" t="s">
        <v>78</v>
      </c>
      <c r="AK8" s="24" t="s">
        <v>79</v>
      </c>
      <c r="AL8" s="38" t="n">
        <v>1270</v>
      </c>
      <c r="AM8" s="12"/>
      <c r="AN8" s="25" t="n">
        <f aca="false">AVERAGE(W8,Z8,AC8,AF8,AI8,AL8)</f>
        <v>996.666666666667</v>
      </c>
      <c r="AO8" s="26" t="n">
        <f aca="false">AM8*AN8</f>
        <v>0</v>
      </c>
      <c r="AP8" s="17"/>
      <c r="AQ8" s="26"/>
      <c r="AR8" s="17"/>
      <c r="AS8" s="17"/>
      <c r="AT8" s="28"/>
      <c r="AU8" s="28"/>
      <c r="AV8" s="28"/>
      <c r="AW8" s="28"/>
      <c r="AX8" s="28"/>
      <c r="AY8" s="29"/>
      <c r="AZ8" s="30" t="n">
        <f aca="false">AY8*AN8</f>
        <v>0</v>
      </c>
      <c r="BA8" s="31"/>
      <c r="BB8" s="32" t="n">
        <f aca="false">BA8*AN8</f>
        <v>0</v>
      </c>
      <c r="BC8" s="33" t="n">
        <f aca="false">BA8+AY8</f>
        <v>0</v>
      </c>
      <c r="BD8" s="34" t="n">
        <f aca="false">BC8*AN8</f>
        <v>0</v>
      </c>
    </row>
    <row r="9" customFormat="false" ht="22.5" hidden="false" customHeight="true" outlineLevel="0" collapsed="false">
      <c r="A9" s="12" t="s">
        <v>56</v>
      </c>
      <c r="B9" s="12" t="s">
        <v>57</v>
      </c>
      <c r="C9" s="12" t="s">
        <v>58</v>
      </c>
      <c r="D9" s="13" t="n">
        <v>4</v>
      </c>
      <c r="E9" s="13" t="s">
        <v>59</v>
      </c>
      <c r="F9" s="12" t="s">
        <v>60</v>
      </c>
      <c r="G9" s="12" t="s">
        <v>60</v>
      </c>
      <c r="H9" s="14" t="s">
        <v>61</v>
      </c>
      <c r="I9" s="12" t="n">
        <v>158154</v>
      </c>
      <c r="J9" s="12"/>
      <c r="K9" s="13" t="s">
        <v>62</v>
      </c>
      <c r="L9" s="12" t="s">
        <v>63</v>
      </c>
      <c r="M9" s="12" t="s">
        <v>64</v>
      </c>
      <c r="N9" s="12" t="s">
        <v>65</v>
      </c>
      <c r="O9" s="15" t="n">
        <v>1</v>
      </c>
      <c r="P9" s="35" t="n">
        <v>8</v>
      </c>
      <c r="Q9" s="36"/>
      <c r="R9" s="17" t="s">
        <v>92</v>
      </c>
      <c r="S9" s="18" t="s">
        <v>93</v>
      </c>
      <c r="T9" s="12" t="s">
        <v>68</v>
      </c>
      <c r="U9" s="19" t="s">
        <v>69</v>
      </c>
      <c r="V9" s="20" t="s">
        <v>70</v>
      </c>
      <c r="W9" s="21" t="n">
        <v>1350</v>
      </c>
      <c r="X9" s="21" t="s">
        <v>71</v>
      </c>
      <c r="Y9" s="20" t="s">
        <v>72</v>
      </c>
      <c r="Z9" s="37" t="n">
        <v>1250</v>
      </c>
      <c r="AA9" s="19" t="s">
        <v>73</v>
      </c>
      <c r="AB9" s="20" t="s">
        <v>74</v>
      </c>
      <c r="AC9" s="38" t="n">
        <v>1000</v>
      </c>
      <c r="AD9" s="21" t="s">
        <v>75</v>
      </c>
      <c r="AE9" s="24" t="s">
        <v>74</v>
      </c>
      <c r="AF9" s="38" t="n">
        <v>1100</v>
      </c>
      <c r="AG9" s="21" t="s">
        <v>76</v>
      </c>
      <c r="AH9" s="24" t="s">
        <v>77</v>
      </c>
      <c r="AI9" s="38" t="n">
        <v>1210</v>
      </c>
      <c r="AJ9" s="21" t="s">
        <v>78</v>
      </c>
      <c r="AK9" s="24" t="s">
        <v>79</v>
      </c>
      <c r="AL9" s="38" t="n">
        <v>1270</v>
      </c>
      <c r="AM9" s="12"/>
      <c r="AN9" s="25" t="n">
        <f aca="false">AVERAGE(W9,Z9,AC9,AF9,AI9,AL9)</f>
        <v>1196.66666666667</v>
      </c>
      <c r="AO9" s="26" t="n">
        <f aca="false">AM9*AN9</f>
        <v>0</v>
      </c>
      <c r="AP9" s="27"/>
      <c r="AQ9" s="26"/>
      <c r="AR9" s="17"/>
      <c r="AS9" s="17"/>
      <c r="AT9" s="28"/>
      <c r="AU9" s="28"/>
      <c r="AV9" s="28"/>
      <c r="AW9" s="28"/>
      <c r="AX9" s="28"/>
      <c r="AY9" s="29"/>
      <c r="AZ9" s="30" t="n">
        <f aca="false">AY9*AN9</f>
        <v>0</v>
      </c>
      <c r="BA9" s="31" t="n">
        <v>2</v>
      </c>
      <c r="BB9" s="32" t="n">
        <f aca="false">BA9*AN9</f>
        <v>2393.33333333334</v>
      </c>
      <c r="BC9" s="33" t="n">
        <f aca="false">BA9+AY9</f>
        <v>2</v>
      </c>
      <c r="BD9" s="34" t="n">
        <f aca="false">BC9*AN9</f>
        <v>2393.33333333334</v>
      </c>
    </row>
    <row r="10" customFormat="false" ht="22.5" hidden="false" customHeight="true" outlineLevel="0" collapsed="false">
      <c r="A10" s="12" t="s">
        <v>56</v>
      </c>
      <c r="B10" s="12" t="s">
        <v>57</v>
      </c>
      <c r="C10" s="12" t="s">
        <v>58</v>
      </c>
      <c r="D10" s="13" t="n">
        <v>4</v>
      </c>
      <c r="E10" s="13" t="s">
        <v>59</v>
      </c>
      <c r="F10" s="12" t="s">
        <v>60</v>
      </c>
      <c r="G10" s="12" t="s">
        <v>60</v>
      </c>
      <c r="H10" s="14" t="s">
        <v>61</v>
      </c>
      <c r="I10" s="12" t="n">
        <v>158154</v>
      </c>
      <c r="J10" s="12"/>
      <c r="K10" s="13" t="s">
        <v>62</v>
      </c>
      <c r="L10" s="12" t="s">
        <v>63</v>
      </c>
      <c r="M10" s="12" t="s">
        <v>64</v>
      </c>
      <c r="N10" s="12" t="s">
        <v>65</v>
      </c>
      <c r="O10" s="15" t="n">
        <v>1</v>
      </c>
      <c r="P10" s="35" t="n">
        <v>9</v>
      </c>
      <c r="Q10" s="36"/>
      <c r="R10" s="39" t="s">
        <v>94</v>
      </c>
      <c r="S10" s="18" t="s">
        <v>95</v>
      </c>
      <c r="T10" s="12" t="s">
        <v>68</v>
      </c>
      <c r="U10" s="19" t="s">
        <v>69</v>
      </c>
      <c r="V10" s="20" t="s">
        <v>70</v>
      </c>
      <c r="W10" s="21" t="n">
        <v>2980</v>
      </c>
      <c r="X10" s="21" t="s">
        <v>71</v>
      </c>
      <c r="Y10" s="20" t="s">
        <v>72</v>
      </c>
      <c r="Z10" s="37" t="n">
        <v>2900</v>
      </c>
      <c r="AA10" s="19" t="s">
        <v>73</v>
      </c>
      <c r="AB10" s="20" t="s">
        <v>74</v>
      </c>
      <c r="AC10" s="38" t="n">
        <v>2797.6</v>
      </c>
      <c r="AD10" s="21" t="s">
        <v>75</v>
      </c>
      <c r="AE10" s="24" t="s">
        <v>74</v>
      </c>
      <c r="AF10" s="38" t="n">
        <v>1700</v>
      </c>
      <c r="AG10" s="21" t="s">
        <v>76</v>
      </c>
      <c r="AH10" s="24" t="s">
        <v>77</v>
      </c>
      <c r="AI10" s="38" t="n">
        <v>1870</v>
      </c>
      <c r="AJ10" s="21" t="s">
        <v>78</v>
      </c>
      <c r="AK10" s="24" t="s">
        <v>79</v>
      </c>
      <c r="AL10" s="38" t="n">
        <v>1963</v>
      </c>
      <c r="AM10" s="12"/>
      <c r="AN10" s="25" t="n">
        <f aca="false">AVERAGE(W10,Z10,AC10,AF10,AI10,AL10)</f>
        <v>2368.43333333333</v>
      </c>
      <c r="AO10" s="26" t="n">
        <f aca="false">AM10*AN10</f>
        <v>0</v>
      </c>
      <c r="AP10" s="27"/>
      <c r="AQ10" s="26"/>
      <c r="AR10" s="17"/>
      <c r="AS10" s="17"/>
      <c r="AT10" s="28"/>
      <c r="AU10" s="28"/>
      <c r="AV10" s="28"/>
      <c r="AW10" s="28"/>
      <c r="AX10" s="28"/>
      <c r="AY10" s="29"/>
      <c r="AZ10" s="30" t="n">
        <f aca="false">AY10*AN10</f>
        <v>0</v>
      </c>
      <c r="BA10" s="31" t="n">
        <v>2</v>
      </c>
      <c r="BB10" s="32" t="n">
        <f aca="false">BA10*AN10</f>
        <v>4736.86666666666</v>
      </c>
      <c r="BC10" s="33" t="n">
        <f aca="false">BA10+AY10</f>
        <v>2</v>
      </c>
      <c r="BD10" s="34" t="n">
        <f aca="false">BC10*AN10</f>
        <v>4736.86666666666</v>
      </c>
    </row>
    <row r="11" customFormat="false" ht="22.5" hidden="true" customHeight="true" outlineLevel="0" collapsed="false">
      <c r="A11" s="12" t="s">
        <v>56</v>
      </c>
      <c r="B11" s="12" t="s">
        <v>57</v>
      </c>
      <c r="C11" s="12" t="s">
        <v>58</v>
      </c>
      <c r="D11" s="13" t="n">
        <v>4</v>
      </c>
      <c r="E11" s="13" t="s">
        <v>59</v>
      </c>
      <c r="F11" s="12" t="s">
        <v>60</v>
      </c>
      <c r="G11" s="12" t="s">
        <v>60</v>
      </c>
      <c r="H11" s="14" t="s">
        <v>61</v>
      </c>
      <c r="I11" s="12" t="n">
        <v>158154</v>
      </c>
      <c r="J11" s="12"/>
      <c r="K11" s="13" t="s">
        <v>62</v>
      </c>
      <c r="L11" s="12" t="s">
        <v>63</v>
      </c>
      <c r="M11" s="12" t="s">
        <v>64</v>
      </c>
      <c r="N11" s="12" t="s">
        <v>65</v>
      </c>
      <c r="O11" s="15" t="n">
        <v>1</v>
      </c>
      <c r="P11" s="16" t="n">
        <v>10</v>
      </c>
      <c r="Q11" s="36"/>
      <c r="R11" s="39" t="s">
        <v>96</v>
      </c>
      <c r="S11" s="18" t="s">
        <v>97</v>
      </c>
      <c r="T11" s="12" t="s">
        <v>68</v>
      </c>
      <c r="U11" s="19" t="s">
        <v>69</v>
      </c>
      <c r="V11" s="20" t="s">
        <v>70</v>
      </c>
      <c r="W11" s="21" t="n">
        <v>1900</v>
      </c>
      <c r="X11" s="21" t="s">
        <v>71</v>
      </c>
      <c r="Y11" s="20" t="s">
        <v>72</v>
      </c>
      <c r="Z11" s="37" t="n">
        <v>1800</v>
      </c>
      <c r="AA11" s="19" t="s">
        <v>73</v>
      </c>
      <c r="AB11" s="20" t="s">
        <v>74</v>
      </c>
      <c r="AC11" s="38" t="n">
        <v>1500</v>
      </c>
      <c r="AD11" s="21" t="s">
        <v>75</v>
      </c>
      <c r="AE11" s="24" t="s">
        <v>74</v>
      </c>
      <c r="AF11" s="38" t="n">
        <v>1100</v>
      </c>
      <c r="AG11" s="21" t="s">
        <v>76</v>
      </c>
      <c r="AH11" s="24" t="s">
        <v>77</v>
      </c>
      <c r="AI11" s="38" t="n">
        <v>1265</v>
      </c>
      <c r="AJ11" s="21" t="s">
        <v>78</v>
      </c>
      <c r="AK11" s="24" t="s">
        <v>79</v>
      </c>
      <c r="AL11" s="38" t="n">
        <v>1325</v>
      </c>
      <c r="AM11" s="12"/>
      <c r="AN11" s="25" t="n">
        <f aca="false">AVERAGE(W11,Z11,AC11,AF11,AI11,AL11)</f>
        <v>1481.66666666667</v>
      </c>
      <c r="AO11" s="26" t="n">
        <f aca="false">AM11*AN11</f>
        <v>0</v>
      </c>
      <c r="AP11" s="27"/>
      <c r="AQ11" s="26"/>
      <c r="AR11" s="17"/>
      <c r="AS11" s="17"/>
      <c r="AT11" s="28"/>
      <c r="AU11" s="28"/>
      <c r="AV11" s="28"/>
      <c r="AW11" s="28"/>
      <c r="AX11" s="28"/>
      <c r="AY11" s="29"/>
      <c r="AZ11" s="30" t="n">
        <f aca="false">AY11*AN11</f>
        <v>0</v>
      </c>
      <c r="BA11" s="31"/>
      <c r="BB11" s="32" t="n">
        <f aca="false">BA11*AN11</f>
        <v>0</v>
      </c>
      <c r="BC11" s="33" t="n">
        <f aca="false">BA11+AY11</f>
        <v>0</v>
      </c>
      <c r="BD11" s="34" t="n">
        <f aca="false">BC11*AN11</f>
        <v>0</v>
      </c>
    </row>
    <row r="12" customFormat="false" ht="22.5" hidden="false" customHeight="true" outlineLevel="0" collapsed="false">
      <c r="A12" s="12" t="s">
        <v>56</v>
      </c>
      <c r="B12" s="12" t="s">
        <v>57</v>
      </c>
      <c r="C12" s="12" t="s">
        <v>58</v>
      </c>
      <c r="D12" s="13" t="n">
        <v>4</v>
      </c>
      <c r="E12" s="13" t="s">
        <v>59</v>
      </c>
      <c r="F12" s="12" t="s">
        <v>60</v>
      </c>
      <c r="G12" s="12" t="s">
        <v>60</v>
      </c>
      <c r="H12" s="14" t="s">
        <v>61</v>
      </c>
      <c r="I12" s="12" t="n">
        <v>158154</v>
      </c>
      <c r="J12" s="12"/>
      <c r="K12" s="13" t="s">
        <v>62</v>
      </c>
      <c r="L12" s="12" t="s">
        <v>63</v>
      </c>
      <c r="M12" s="12" t="s">
        <v>64</v>
      </c>
      <c r="N12" s="12" t="s">
        <v>65</v>
      </c>
      <c r="O12" s="15" t="n">
        <v>1</v>
      </c>
      <c r="P12" s="35" t="n">
        <v>11</v>
      </c>
      <c r="Q12" s="36"/>
      <c r="R12" s="17" t="s">
        <v>98</v>
      </c>
      <c r="S12" s="18" t="s">
        <v>99</v>
      </c>
      <c r="T12" s="12" t="s">
        <v>68</v>
      </c>
      <c r="U12" s="19" t="s">
        <v>69</v>
      </c>
      <c r="V12" s="20" t="s">
        <v>70</v>
      </c>
      <c r="W12" s="21" t="n">
        <v>2980</v>
      </c>
      <c r="X12" s="21" t="s">
        <v>71</v>
      </c>
      <c r="Y12" s="20" t="s">
        <v>72</v>
      </c>
      <c r="Z12" s="37" t="n">
        <v>2900</v>
      </c>
      <c r="AA12" s="19" t="s">
        <v>73</v>
      </c>
      <c r="AB12" s="20" t="s">
        <v>74</v>
      </c>
      <c r="AC12" s="38" t="n">
        <v>2500</v>
      </c>
      <c r="AD12" s="21" t="s">
        <v>75</v>
      </c>
      <c r="AE12" s="24" t="s">
        <v>74</v>
      </c>
      <c r="AF12" s="38" t="n">
        <v>1700</v>
      </c>
      <c r="AG12" s="21" t="s">
        <v>76</v>
      </c>
      <c r="AH12" s="24" t="s">
        <v>77</v>
      </c>
      <c r="AI12" s="38" t="n">
        <v>1870</v>
      </c>
      <c r="AJ12" s="21" t="s">
        <v>78</v>
      </c>
      <c r="AK12" s="24" t="s">
        <v>79</v>
      </c>
      <c r="AL12" s="38" t="n">
        <v>1964</v>
      </c>
      <c r="AM12" s="12"/>
      <c r="AN12" s="25" t="n">
        <f aca="false">AVERAGE(W12,Z12,AC12,AF12,AI12,AL12)</f>
        <v>2319</v>
      </c>
      <c r="AO12" s="26" t="n">
        <f aca="false">AM12*AN12</f>
        <v>0</v>
      </c>
      <c r="AP12" s="27"/>
      <c r="AQ12" s="26"/>
      <c r="AR12" s="17"/>
      <c r="AS12" s="17"/>
      <c r="AT12" s="28"/>
      <c r="AU12" s="28"/>
      <c r="AV12" s="28"/>
      <c r="AW12" s="28"/>
      <c r="AX12" s="28"/>
      <c r="AY12" s="29"/>
      <c r="AZ12" s="30" t="n">
        <f aca="false">AY12*AN12</f>
        <v>0</v>
      </c>
      <c r="BA12" s="31" t="n">
        <v>2</v>
      </c>
      <c r="BB12" s="32" t="n">
        <f aca="false">BA12*AN12</f>
        <v>4638</v>
      </c>
      <c r="BC12" s="33" t="n">
        <f aca="false">BA12+AY12</f>
        <v>2</v>
      </c>
      <c r="BD12" s="34" t="n">
        <f aca="false">BC12*AN12</f>
        <v>4638</v>
      </c>
    </row>
    <row r="13" customFormat="false" ht="22.5" hidden="true" customHeight="true" outlineLevel="0" collapsed="false">
      <c r="A13" s="12" t="s">
        <v>56</v>
      </c>
      <c r="B13" s="12" t="s">
        <v>57</v>
      </c>
      <c r="C13" s="12" t="s">
        <v>58</v>
      </c>
      <c r="D13" s="13" t="n">
        <v>4</v>
      </c>
      <c r="E13" s="13" t="s">
        <v>59</v>
      </c>
      <c r="F13" s="12" t="s">
        <v>60</v>
      </c>
      <c r="G13" s="12" t="s">
        <v>60</v>
      </c>
      <c r="H13" s="14" t="s">
        <v>61</v>
      </c>
      <c r="I13" s="12" t="n">
        <v>158154</v>
      </c>
      <c r="J13" s="12"/>
      <c r="K13" s="13" t="s">
        <v>62</v>
      </c>
      <c r="L13" s="12" t="s">
        <v>63</v>
      </c>
      <c r="M13" s="12" t="s">
        <v>64</v>
      </c>
      <c r="N13" s="12" t="s">
        <v>65</v>
      </c>
      <c r="O13" s="15" t="n">
        <v>1</v>
      </c>
      <c r="P13" s="35" t="n">
        <v>12</v>
      </c>
      <c r="Q13" s="36"/>
      <c r="R13" s="17" t="s">
        <v>100</v>
      </c>
      <c r="S13" s="18" t="s">
        <v>101</v>
      </c>
      <c r="T13" s="12" t="s">
        <v>102</v>
      </c>
      <c r="U13" s="19" t="s">
        <v>69</v>
      </c>
      <c r="V13" s="20" t="s">
        <v>70</v>
      </c>
      <c r="W13" s="21" t="n">
        <v>1780</v>
      </c>
      <c r="X13" s="21" t="s">
        <v>71</v>
      </c>
      <c r="Y13" s="20" t="s">
        <v>72</v>
      </c>
      <c r="Z13" s="37" t="n">
        <v>1750</v>
      </c>
      <c r="AA13" s="19" t="s">
        <v>73</v>
      </c>
      <c r="AB13" s="20" t="s">
        <v>74</v>
      </c>
      <c r="AC13" s="38" t="n">
        <v>1750</v>
      </c>
      <c r="AD13" s="21" t="s">
        <v>75</v>
      </c>
      <c r="AE13" s="24" t="s">
        <v>74</v>
      </c>
      <c r="AF13" s="38" t="n">
        <v>1750</v>
      </c>
      <c r="AG13" s="21" t="s">
        <v>76</v>
      </c>
      <c r="AH13" s="24" t="s">
        <v>77</v>
      </c>
      <c r="AI13" s="38" t="n">
        <v>1925</v>
      </c>
      <c r="AJ13" s="21" t="s">
        <v>78</v>
      </c>
      <c r="AK13" s="24" t="s">
        <v>79</v>
      </c>
      <c r="AL13" s="38" t="n">
        <v>2021</v>
      </c>
      <c r="AM13" s="12"/>
      <c r="AN13" s="25" t="n">
        <f aca="false">AVERAGE(W13,Z13,AC13,AF13,AI13,AL13)</f>
        <v>1829.33333333333</v>
      </c>
      <c r="AO13" s="26" t="n">
        <f aca="false">AM13*AN13</f>
        <v>0</v>
      </c>
      <c r="AP13" s="27"/>
      <c r="AQ13" s="26"/>
      <c r="AR13" s="17"/>
      <c r="AS13" s="17"/>
      <c r="AT13" s="28"/>
      <c r="AU13" s="28"/>
      <c r="AV13" s="28"/>
      <c r="AW13" s="28"/>
      <c r="AX13" s="28"/>
      <c r="AY13" s="29"/>
      <c r="AZ13" s="30" t="n">
        <f aca="false">AY13*AN13</f>
        <v>0</v>
      </c>
      <c r="BA13" s="31"/>
      <c r="BB13" s="32" t="n">
        <f aca="false">BA13*AN13</f>
        <v>0</v>
      </c>
      <c r="BC13" s="33" t="n">
        <f aca="false">BA13+AY13</f>
        <v>0</v>
      </c>
      <c r="BD13" s="34" t="n">
        <f aca="false">BC13*AN13</f>
        <v>0</v>
      </c>
    </row>
    <row r="14" customFormat="false" ht="22.5" hidden="true" customHeight="true" outlineLevel="0" collapsed="false">
      <c r="A14" s="12" t="s">
        <v>56</v>
      </c>
      <c r="B14" s="12" t="s">
        <v>57</v>
      </c>
      <c r="C14" s="12" t="s">
        <v>58</v>
      </c>
      <c r="D14" s="13" t="n">
        <v>4</v>
      </c>
      <c r="E14" s="13" t="s">
        <v>59</v>
      </c>
      <c r="F14" s="12" t="s">
        <v>60</v>
      </c>
      <c r="G14" s="12" t="s">
        <v>60</v>
      </c>
      <c r="H14" s="14" t="s">
        <v>61</v>
      </c>
      <c r="I14" s="12" t="n">
        <v>158154</v>
      </c>
      <c r="J14" s="12"/>
      <c r="K14" s="13" t="s">
        <v>62</v>
      </c>
      <c r="L14" s="12" t="s">
        <v>63</v>
      </c>
      <c r="M14" s="12" t="s">
        <v>64</v>
      </c>
      <c r="N14" s="12" t="s">
        <v>65</v>
      </c>
      <c r="O14" s="15" t="n">
        <v>1</v>
      </c>
      <c r="P14" s="16" t="n">
        <v>13</v>
      </c>
      <c r="Q14" s="36"/>
      <c r="R14" s="17" t="s">
        <v>103</v>
      </c>
      <c r="S14" s="18" t="s">
        <v>104</v>
      </c>
      <c r="T14" s="12" t="s">
        <v>102</v>
      </c>
      <c r="U14" s="19" t="s">
        <v>69</v>
      </c>
      <c r="V14" s="20" t="s">
        <v>70</v>
      </c>
      <c r="W14" s="21" t="n">
        <v>480</v>
      </c>
      <c r="X14" s="21" t="s">
        <v>71</v>
      </c>
      <c r="Y14" s="20" t="s">
        <v>72</v>
      </c>
      <c r="Z14" s="37" t="n">
        <v>400</v>
      </c>
      <c r="AA14" s="19" t="s">
        <v>73</v>
      </c>
      <c r="AB14" s="20" t="s">
        <v>74</v>
      </c>
      <c r="AC14" s="38" t="n">
        <v>330.75</v>
      </c>
      <c r="AD14" s="21" t="s">
        <v>75</v>
      </c>
      <c r="AE14" s="24" t="s">
        <v>74</v>
      </c>
      <c r="AF14" s="38" t="n">
        <v>470</v>
      </c>
      <c r="AG14" s="21" t="s">
        <v>76</v>
      </c>
      <c r="AH14" s="24" t="s">
        <v>77</v>
      </c>
      <c r="AI14" s="38" t="n">
        <v>517</v>
      </c>
      <c r="AJ14" s="21" t="s">
        <v>78</v>
      </c>
      <c r="AK14" s="24" t="s">
        <v>79</v>
      </c>
      <c r="AL14" s="38" t="n">
        <v>543</v>
      </c>
      <c r="AM14" s="12"/>
      <c r="AN14" s="25" t="n">
        <f aca="false">AVERAGE(W14,Z14,AC14,AF14,AI14,AL14)</f>
        <v>456.791666666667</v>
      </c>
      <c r="AO14" s="26" t="n">
        <f aca="false">AM14*AN14</f>
        <v>0</v>
      </c>
      <c r="AP14" s="17"/>
      <c r="AQ14" s="26"/>
      <c r="AR14" s="17"/>
      <c r="AS14" s="17"/>
      <c r="AT14" s="28"/>
      <c r="AU14" s="28"/>
      <c r="AV14" s="28"/>
      <c r="AW14" s="28"/>
      <c r="AX14" s="28"/>
      <c r="AY14" s="29"/>
      <c r="AZ14" s="30" t="n">
        <f aca="false">AY14*AN14</f>
        <v>0</v>
      </c>
      <c r="BA14" s="31"/>
      <c r="BB14" s="32" t="n">
        <f aca="false">BA14*AN14</f>
        <v>0</v>
      </c>
      <c r="BC14" s="33" t="n">
        <f aca="false">BA14+AY14</f>
        <v>0</v>
      </c>
      <c r="BD14" s="34" t="n">
        <f aca="false">BC14*AN14</f>
        <v>0</v>
      </c>
    </row>
    <row r="15" customFormat="false" ht="22.5" hidden="true" customHeight="true" outlineLevel="0" collapsed="false">
      <c r="A15" s="12" t="s">
        <v>56</v>
      </c>
      <c r="B15" s="12" t="s">
        <v>57</v>
      </c>
      <c r="C15" s="12" t="s">
        <v>58</v>
      </c>
      <c r="D15" s="13" t="n">
        <v>4</v>
      </c>
      <c r="E15" s="13" t="s">
        <v>59</v>
      </c>
      <c r="F15" s="12" t="s">
        <v>60</v>
      </c>
      <c r="G15" s="12" t="s">
        <v>60</v>
      </c>
      <c r="H15" s="14" t="s">
        <v>61</v>
      </c>
      <c r="I15" s="12" t="n">
        <v>158154</v>
      </c>
      <c r="J15" s="12"/>
      <c r="K15" s="13" t="s">
        <v>62</v>
      </c>
      <c r="L15" s="12" t="s">
        <v>63</v>
      </c>
      <c r="M15" s="12" t="s">
        <v>64</v>
      </c>
      <c r="N15" s="12" t="s">
        <v>65</v>
      </c>
      <c r="O15" s="15" t="n">
        <v>1</v>
      </c>
      <c r="P15" s="35" t="n">
        <v>14</v>
      </c>
      <c r="Q15" s="36"/>
      <c r="R15" s="17" t="s">
        <v>105</v>
      </c>
      <c r="S15" s="18" t="s">
        <v>106</v>
      </c>
      <c r="T15" s="12" t="s">
        <v>102</v>
      </c>
      <c r="U15" s="19" t="s">
        <v>69</v>
      </c>
      <c r="V15" s="20" t="s">
        <v>70</v>
      </c>
      <c r="W15" s="21" t="n">
        <v>501</v>
      </c>
      <c r="X15" s="21" t="s">
        <v>71</v>
      </c>
      <c r="Y15" s="20" t="s">
        <v>72</v>
      </c>
      <c r="Z15" s="37" t="n">
        <v>500</v>
      </c>
      <c r="AA15" s="19" t="s">
        <v>73</v>
      </c>
      <c r="AB15" s="20" t="s">
        <v>74</v>
      </c>
      <c r="AC15" s="38" t="n">
        <v>420</v>
      </c>
      <c r="AD15" s="21" t="s">
        <v>75</v>
      </c>
      <c r="AE15" s="24" t="s">
        <v>74</v>
      </c>
      <c r="AF15" s="38" t="n">
        <v>1175</v>
      </c>
      <c r="AG15" s="21" t="s">
        <v>76</v>
      </c>
      <c r="AH15" s="24" t="s">
        <v>77</v>
      </c>
      <c r="AI15" s="38" t="n">
        <v>1292.5</v>
      </c>
      <c r="AJ15" s="21" t="s">
        <v>78</v>
      </c>
      <c r="AK15" s="24" t="s">
        <v>79</v>
      </c>
      <c r="AL15" s="38" t="n">
        <v>1325</v>
      </c>
      <c r="AM15" s="12"/>
      <c r="AN15" s="25" t="n">
        <f aca="false">AVERAGE(W15,Z15,AC15,AF15,AI15,AL15)</f>
        <v>868.916666666667</v>
      </c>
      <c r="AO15" s="26" t="n">
        <f aca="false">AM15*AN15</f>
        <v>0</v>
      </c>
      <c r="AP15" s="17"/>
      <c r="AQ15" s="26"/>
      <c r="AR15" s="17"/>
      <c r="AS15" s="17"/>
      <c r="AT15" s="28"/>
      <c r="AU15" s="28"/>
      <c r="AV15" s="28"/>
      <c r="AW15" s="28"/>
      <c r="AX15" s="28"/>
      <c r="AY15" s="29"/>
      <c r="AZ15" s="30" t="n">
        <f aca="false">AY15*AN15</f>
        <v>0</v>
      </c>
      <c r="BA15" s="31"/>
      <c r="BB15" s="32" t="n">
        <f aca="false">BA15*AN15</f>
        <v>0</v>
      </c>
      <c r="BC15" s="33" t="n">
        <f aca="false">BA15+AY15</f>
        <v>0</v>
      </c>
      <c r="BD15" s="34" t="n">
        <f aca="false">BC15*AN15</f>
        <v>0</v>
      </c>
    </row>
    <row r="16" customFormat="false" ht="22.5" hidden="true" customHeight="true" outlineLevel="0" collapsed="false">
      <c r="A16" s="12" t="s">
        <v>56</v>
      </c>
      <c r="B16" s="12" t="s">
        <v>57</v>
      </c>
      <c r="C16" s="12" t="s">
        <v>58</v>
      </c>
      <c r="D16" s="13" t="n">
        <v>4</v>
      </c>
      <c r="E16" s="13" t="s">
        <v>59</v>
      </c>
      <c r="F16" s="12" t="s">
        <v>60</v>
      </c>
      <c r="G16" s="12" t="s">
        <v>60</v>
      </c>
      <c r="H16" s="14" t="s">
        <v>61</v>
      </c>
      <c r="I16" s="12" t="n">
        <v>158154</v>
      </c>
      <c r="J16" s="12"/>
      <c r="K16" s="13" t="s">
        <v>62</v>
      </c>
      <c r="L16" s="12" t="s">
        <v>63</v>
      </c>
      <c r="M16" s="12" t="s">
        <v>64</v>
      </c>
      <c r="N16" s="12" t="s">
        <v>65</v>
      </c>
      <c r="O16" s="13" t="s">
        <v>65</v>
      </c>
      <c r="P16" s="35" t="n">
        <v>15</v>
      </c>
      <c r="Q16" s="36"/>
      <c r="R16" s="17" t="s">
        <v>107</v>
      </c>
      <c r="S16" s="18" t="s">
        <v>108</v>
      </c>
      <c r="T16" s="12" t="s">
        <v>68</v>
      </c>
      <c r="U16" s="19" t="s">
        <v>69</v>
      </c>
      <c r="V16" s="20" t="s">
        <v>70</v>
      </c>
      <c r="W16" s="21" t="n">
        <v>0</v>
      </c>
      <c r="X16" s="21" t="s">
        <v>71</v>
      </c>
      <c r="Y16" s="20" t="s">
        <v>72</v>
      </c>
      <c r="Z16" s="37" t="n">
        <v>0</v>
      </c>
      <c r="AA16" s="19" t="s">
        <v>73</v>
      </c>
      <c r="AB16" s="20" t="s">
        <v>74</v>
      </c>
      <c r="AC16" s="38" t="n">
        <v>0</v>
      </c>
      <c r="AD16" s="21" t="s">
        <v>75</v>
      </c>
      <c r="AE16" s="24" t="s">
        <v>74</v>
      </c>
      <c r="AF16" s="38" t="n">
        <v>691.78</v>
      </c>
      <c r="AG16" s="21" t="s">
        <v>76</v>
      </c>
      <c r="AH16" s="24" t="s">
        <v>77</v>
      </c>
      <c r="AI16" s="38" t="n">
        <v>737</v>
      </c>
      <c r="AJ16" s="21" t="s">
        <v>78</v>
      </c>
      <c r="AK16" s="24" t="s">
        <v>79</v>
      </c>
      <c r="AL16" s="38" t="n">
        <v>773</v>
      </c>
      <c r="AM16" s="12"/>
      <c r="AN16" s="25" t="n">
        <f aca="false">AVERAGE(AF16,AI16,AL16)</f>
        <v>733.9266667</v>
      </c>
      <c r="AO16" s="26" t="n">
        <f aca="false">AM16*AN16</f>
        <v>0</v>
      </c>
      <c r="AP16" s="17"/>
      <c r="AQ16" s="26"/>
      <c r="AR16" s="17"/>
      <c r="AS16" s="17"/>
      <c r="AT16" s="28"/>
      <c r="AU16" s="28"/>
      <c r="AV16" s="28"/>
      <c r="AW16" s="28"/>
      <c r="AX16" s="28"/>
      <c r="AY16" s="29"/>
      <c r="AZ16" s="30" t="n">
        <f aca="false">AY16*AN16</f>
        <v>0</v>
      </c>
      <c r="BA16" s="31"/>
      <c r="BB16" s="32" t="n">
        <f aca="false">BA16*AN16</f>
        <v>0</v>
      </c>
      <c r="BC16" s="33" t="n">
        <f aca="false">BA16+AY16</f>
        <v>0</v>
      </c>
      <c r="BD16" s="34" t="n">
        <f aca="false">BC16*AN16</f>
        <v>0</v>
      </c>
    </row>
    <row r="17" customFormat="false" ht="22.5" hidden="true" customHeight="true" outlineLevel="0" collapsed="false">
      <c r="A17" s="12" t="s">
        <v>56</v>
      </c>
      <c r="B17" s="12" t="s">
        <v>57</v>
      </c>
      <c r="C17" s="12" t="s">
        <v>58</v>
      </c>
      <c r="D17" s="13" t="n">
        <v>4</v>
      </c>
      <c r="E17" s="13" t="s">
        <v>59</v>
      </c>
      <c r="F17" s="12" t="s">
        <v>60</v>
      </c>
      <c r="G17" s="12" t="s">
        <v>60</v>
      </c>
      <c r="H17" s="14" t="s">
        <v>61</v>
      </c>
      <c r="I17" s="12" t="n">
        <v>158154</v>
      </c>
      <c r="J17" s="12"/>
      <c r="K17" s="13" t="s">
        <v>62</v>
      </c>
      <c r="L17" s="12" t="s">
        <v>63</v>
      </c>
      <c r="M17" s="12" t="s">
        <v>64</v>
      </c>
      <c r="N17" s="12" t="s">
        <v>65</v>
      </c>
      <c r="O17" s="40" t="n">
        <v>2</v>
      </c>
      <c r="P17" s="16" t="n">
        <v>16</v>
      </c>
      <c r="Q17" s="36"/>
      <c r="R17" s="39" t="s">
        <v>109</v>
      </c>
      <c r="S17" s="18" t="s">
        <v>110</v>
      </c>
      <c r="T17" s="12" t="s">
        <v>68</v>
      </c>
      <c r="U17" s="19" t="s">
        <v>69</v>
      </c>
      <c r="V17" s="20" t="s">
        <v>70</v>
      </c>
      <c r="W17" s="21" t="n">
        <v>1880</v>
      </c>
      <c r="X17" s="21" t="s">
        <v>71</v>
      </c>
      <c r="Y17" s="20" t="s">
        <v>72</v>
      </c>
      <c r="Z17" s="22" t="n">
        <v>1800</v>
      </c>
      <c r="AA17" s="19" t="s">
        <v>73</v>
      </c>
      <c r="AB17" s="20" t="s">
        <v>74</v>
      </c>
      <c r="AC17" s="23" t="n">
        <v>1669.5</v>
      </c>
      <c r="AD17" s="21" t="s">
        <v>75</v>
      </c>
      <c r="AE17" s="24" t="s">
        <v>74</v>
      </c>
      <c r="AF17" s="23" t="n">
        <v>1650</v>
      </c>
      <c r="AG17" s="21" t="s">
        <v>76</v>
      </c>
      <c r="AH17" s="24" t="s">
        <v>77</v>
      </c>
      <c r="AI17" s="23" t="n">
        <v>1815</v>
      </c>
      <c r="AJ17" s="21" t="s">
        <v>78</v>
      </c>
      <c r="AK17" s="24" t="s">
        <v>79</v>
      </c>
      <c r="AL17" s="23" t="n">
        <v>1905</v>
      </c>
      <c r="AM17" s="12"/>
      <c r="AN17" s="25" t="n">
        <f aca="false">AVERAGE(W17,Z17,AC17,AF17,AI17,AL17)</f>
        <v>1786.58333333333</v>
      </c>
      <c r="AO17" s="26" t="n">
        <f aca="false">AM17*AN17</f>
        <v>0</v>
      </c>
      <c r="AP17" s="27"/>
      <c r="AQ17" s="26"/>
      <c r="AR17" s="17"/>
      <c r="AS17" s="17"/>
      <c r="AT17" s="28"/>
      <c r="AU17" s="28"/>
      <c r="AV17" s="28"/>
      <c r="AW17" s="28"/>
      <c r="AX17" s="28"/>
      <c r="AY17" s="29"/>
      <c r="AZ17" s="30" t="n">
        <f aca="false">AY17*AN17</f>
        <v>0</v>
      </c>
      <c r="BA17" s="31"/>
      <c r="BB17" s="32" t="n">
        <f aca="false">BA17*AN17</f>
        <v>0</v>
      </c>
      <c r="BC17" s="33" t="n">
        <f aca="false">BA17+AY17</f>
        <v>0</v>
      </c>
      <c r="BD17" s="34" t="n">
        <f aca="false">BC17*AN17</f>
        <v>0</v>
      </c>
    </row>
    <row r="18" customFormat="false" ht="22.5" hidden="true" customHeight="true" outlineLevel="0" collapsed="false">
      <c r="A18" s="12" t="s">
        <v>56</v>
      </c>
      <c r="B18" s="12" t="s">
        <v>57</v>
      </c>
      <c r="C18" s="12" t="s">
        <v>58</v>
      </c>
      <c r="D18" s="13" t="n">
        <v>4</v>
      </c>
      <c r="E18" s="13" t="s">
        <v>59</v>
      </c>
      <c r="F18" s="12" t="s">
        <v>60</v>
      </c>
      <c r="G18" s="12" t="s">
        <v>60</v>
      </c>
      <c r="H18" s="14" t="s">
        <v>61</v>
      </c>
      <c r="I18" s="12" t="n">
        <v>158154</v>
      </c>
      <c r="J18" s="12"/>
      <c r="K18" s="13" t="s">
        <v>62</v>
      </c>
      <c r="L18" s="12" t="s">
        <v>63</v>
      </c>
      <c r="M18" s="12" t="s">
        <v>64</v>
      </c>
      <c r="N18" s="12" t="s">
        <v>65</v>
      </c>
      <c r="O18" s="40" t="n">
        <v>2</v>
      </c>
      <c r="P18" s="35" t="n">
        <v>17</v>
      </c>
      <c r="Q18" s="36"/>
      <c r="R18" s="39" t="s">
        <v>111</v>
      </c>
      <c r="S18" s="18" t="s">
        <v>112</v>
      </c>
      <c r="T18" s="12" t="s">
        <v>68</v>
      </c>
      <c r="U18" s="19" t="s">
        <v>69</v>
      </c>
      <c r="V18" s="20" t="s">
        <v>70</v>
      </c>
      <c r="W18" s="21" t="n">
        <v>2980</v>
      </c>
      <c r="X18" s="21" t="s">
        <v>71</v>
      </c>
      <c r="Y18" s="20" t="s">
        <v>72</v>
      </c>
      <c r="Z18" s="37" t="n">
        <v>2990</v>
      </c>
      <c r="AA18" s="19" t="s">
        <v>73</v>
      </c>
      <c r="AB18" s="20" t="s">
        <v>74</v>
      </c>
      <c r="AC18" s="38" t="n">
        <v>2614.5</v>
      </c>
      <c r="AD18" s="21" t="s">
        <v>75</v>
      </c>
      <c r="AE18" s="24" t="s">
        <v>74</v>
      </c>
      <c r="AF18" s="38" t="n">
        <v>2500</v>
      </c>
      <c r="AG18" s="21" t="s">
        <v>76</v>
      </c>
      <c r="AH18" s="24" t="s">
        <v>77</v>
      </c>
      <c r="AI18" s="38" t="n">
        <v>2750</v>
      </c>
      <c r="AJ18" s="21" t="s">
        <v>78</v>
      </c>
      <c r="AK18" s="24" t="s">
        <v>79</v>
      </c>
      <c r="AL18" s="38" t="n">
        <v>3885</v>
      </c>
      <c r="AM18" s="12"/>
      <c r="AN18" s="25" t="n">
        <f aca="false">AVERAGE(W18,Z18,AC18,AF18,AI18,AL18)</f>
        <v>2953.25</v>
      </c>
      <c r="AO18" s="26" t="n">
        <f aca="false">AM18*AN18</f>
        <v>0</v>
      </c>
      <c r="AP18" s="27"/>
      <c r="AQ18" s="26"/>
      <c r="AR18" s="17"/>
      <c r="AS18" s="17"/>
      <c r="AT18" s="28"/>
      <c r="AU18" s="28"/>
      <c r="AV18" s="28"/>
      <c r="AW18" s="28"/>
      <c r="AX18" s="28"/>
      <c r="AY18" s="29"/>
      <c r="AZ18" s="30" t="n">
        <f aca="false">AY18*AN18</f>
        <v>0</v>
      </c>
      <c r="BA18" s="31"/>
      <c r="BB18" s="32" t="n">
        <f aca="false">BA18*AN18</f>
        <v>0</v>
      </c>
      <c r="BC18" s="33" t="n">
        <f aca="false">BA18+AY18</f>
        <v>0</v>
      </c>
      <c r="BD18" s="34" t="n">
        <f aca="false">BC18*AN18</f>
        <v>0</v>
      </c>
    </row>
    <row r="19" customFormat="false" ht="22.5" hidden="true" customHeight="true" outlineLevel="0" collapsed="false">
      <c r="A19" s="12" t="s">
        <v>56</v>
      </c>
      <c r="B19" s="12" t="s">
        <v>57</v>
      </c>
      <c r="C19" s="12" t="s">
        <v>58</v>
      </c>
      <c r="D19" s="13" t="n">
        <v>4</v>
      </c>
      <c r="E19" s="13" t="s">
        <v>59</v>
      </c>
      <c r="F19" s="12" t="s">
        <v>60</v>
      </c>
      <c r="G19" s="12" t="s">
        <v>60</v>
      </c>
      <c r="H19" s="14" t="s">
        <v>61</v>
      </c>
      <c r="I19" s="12" t="n">
        <v>158154</v>
      </c>
      <c r="J19" s="12"/>
      <c r="K19" s="13" t="s">
        <v>62</v>
      </c>
      <c r="L19" s="12" t="s">
        <v>63</v>
      </c>
      <c r="M19" s="12" t="s">
        <v>64</v>
      </c>
      <c r="N19" s="12" t="s">
        <v>65</v>
      </c>
      <c r="O19" s="40" t="n">
        <v>2</v>
      </c>
      <c r="P19" s="35" t="n">
        <v>18</v>
      </c>
      <c r="Q19" s="36"/>
      <c r="R19" s="39" t="s">
        <v>113</v>
      </c>
      <c r="S19" s="18" t="s">
        <v>114</v>
      </c>
      <c r="T19" s="12" t="s">
        <v>68</v>
      </c>
      <c r="U19" s="19" t="s">
        <v>69</v>
      </c>
      <c r="V19" s="20" t="s">
        <v>70</v>
      </c>
      <c r="W19" s="21" t="n">
        <v>3580</v>
      </c>
      <c r="X19" s="21" t="s">
        <v>71</v>
      </c>
      <c r="Y19" s="20" t="s">
        <v>72</v>
      </c>
      <c r="Z19" s="37" t="n">
        <v>3500</v>
      </c>
      <c r="AA19" s="19" t="s">
        <v>73</v>
      </c>
      <c r="AB19" s="20" t="s">
        <v>74</v>
      </c>
      <c r="AC19" s="38" t="n">
        <v>3285.7</v>
      </c>
      <c r="AD19" s="21" t="s">
        <v>75</v>
      </c>
      <c r="AE19" s="24" t="s">
        <v>74</v>
      </c>
      <c r="AF19" s="38" t="n">
        <v>3400</v>
      </c>
      <c r="AG19" s="21" t="s">
        <v>76</v>
      </c>
      <c r="AH19" s="24" t="s">
        <v>77</v>
      </c>
      <c r="AI19" s="38" t="n">
        <v>3740</v>
      </c>
      <c r="AJ19" s="21" t="s">
        <v>78</v>
      </c>
      <c r="AK19" s="24" t="s">
        <v>79</v>
      </c>
      <c r="AL19" s="38" t="n">
        <v>3927</v>
      </c>
      <c r="AM19" s="12"/>
      <c r="AN19" s="25" t="n">
        <f aca="false">AVERAGE(W19,Z19,AC19,AF19,AI19,AL19)</f>
        <v>3572.11666666667</v>
      </c>
      <c r="AO19" s="26" t="n">
        <f aca="false">AM19*AN19</f>
        <v>0</v>
      </c>
      <c r="AP19" s="27"/>
      <c r="AQ19" s="26"/>
      <c r="AR19" s="17"/>
      <c r="AS19" s="17"/>
      <c r="AT19" s="28"/>
      <c r="AU19" s="28"/>
      <c r="AV19" s="28"/>
      <c r="AW19" s="28"/>
      <c r="AX19" s="28"/>
      <c r="AY19" s="29"/>
      <c r="AZ19" s="30" t="n">
        <f aca="false">AY19*AN19</f>
        <v>0</v>
      </c>
      <c r="BA19" s="31"/>
      <c r="BB19" s="32" t="n">
        <f aca="false">BA19*AN19</f>
        <v>0</v>
      </c>
      <c r="BC19" s="33" t="n">
        <f aca="false">BA19+AY19</f>
        <v>0</v>
      </c>
      <c r="BD19" s="34" t="n">
        <f aca="false">BC19*AN19</f>
        <v>0</v>
      </c>
    </row>
    <row r="20" customFormat="false" ht="22.5" hidden="true" customHeight="true" outlineLevel="0" collapsed="false">
      <c r="A20" s="12" t="s">
        <v>56</v>
      </c>
      <c r="B20" s="12" t="s">
        <v>57</v>
      </c>
      <c r="C20" s="12" t="s">
        <v>58</v>
      </c>
      <c r="D20" s="13" t="n">
        <v>4</v>
      </c>
      <c r="E20" s="13" t="s">
        <v>59</v>
      </c>
      <c r="F20" s="12" t="s">
        <v>60</v>
      </c>
      <c r="G20" s="12" t="s">
        <v>60</v>
      </c>
      <c r="H20" s="14" t="s">
        <v>61</v>
      </c>
      <c r="I20" s="12" t="n">
        <v>158154</v>
      </c>
      <c r="J20" s="12"/>
      <c r="K20" s="13" t="s">
        <v>62</v>
      </c>
      <c r="L20" s="12" t="s">
        <v>63</v>
      </c>
      <c r="M20" s="12" t="s">
        <v>64</v>
      </c>
      <c r="N20" s="12" t="s">
        <v>65</v>
      </c>
      <c r="O20" s="40" t="n">
        <v>2</v>
      </c>
      <c r="P20" s="16" t="n">
        <v>19</v>
      </c>
      <c r="Q20" s="36"/>
      <c r="R20" s="39" t="s">
        <v>115</v>
      </c>
      <c r="S20" s="18" t="s">
        <v>116</v>
      </c>
      <c r="T20" s="12" t="s">
        <v>68</v>
      </c>
      <c r="U20" s="19" t="s">
        <v>69</v>
      </c>
      <c r="V20" s="20" t="s">
        <v>70</v>
      </c>
      <c r="W20" s="21" t="n">
        <v>5080</v>
      </c>
      <c r="X20" s="21" t="s">
        <v>71</v>
      </c>
      <c r="Y20" s="20" t="s">
        <v>72</v>
      </c>
      <c r="Z20" s="37" t="n">
        <v>5000</v>
      </c>
      <c r="AA20" s="19" t="s">
        <v>73</v>
      </c>
      <c r="AB20" s="20" t="s">
        <v>74</v>
      </c>
      <c r="AC20" s="38" t="n">
        <v>4000</v>
      </c>
      <c r="AD20" s="21" t="s">
        <v>75</v>
      </c>
      <c r="AE20" s="24" t="s">
        <v>74</v>
      </c>
      <c r="AF20" s="38" t="n">
        <v>4590</v>
      </c>
      <c r="AG20" s="21" t="s">
        <v>76</v>
      </c>
      <c r="AH20" s="24" t="s">
        <v>77</v>
      </c>
      <c r="AI20" s="38" t="n">
        <v>5049</v>
      </c>
      <c r="AJ20" s="21" t="s">
        <v>78</v>
      </c>
      <c r="AK20" s="24" t="s">
        <v>79</v>
      </c>
      <c r="AL20" s="38" t="n">
        <v>5300</v>
      </c>
      <c r="AM20" s="12"/>
      <c r="AN20" s="25" t="n">
        <f aca="false">AVERAGE(W20,Z20,AC20,AF20,AI20,AL20)</f>
        <v>4836.5</v>
      </c>
      <c r="AO20" s="26" t="n">
        <f aca="false">AM20*AN20</f>
        <v>0</v>
      </c>
      <c r="AP20" s="27"/>
      <c r="AQ20" s="26"/>
      <c r="AR20" s="17"/>
      <c r="AS20" s="17"/>
      <c r="AT20" s="28"/>
      <c r="AU20" s="28"/>
      <c r="AV20" s="28"/>
      <c r="AW20" s="28"/>
      <c r="AX20" s="28"/>
      <c r="AY20" s="29"/>
      <c r="AZ20" s="30" t="n">
        <f aca="false">AY20*AN20</f>
        <v>0</v>
      </c>
      <c r="BA20" s="31"/>
      <c r="BB20" s="32" t="n">
        <f aca="false">BA20*AN20</f>
        <v>0</v>
      </c>
      <c r="BC20" s="33" t="n">
        <f aca="false">BA20+AY20</f>
        <v>0</v>
      </c>
      <c r="BD20" s="34" t="n">
        <f aca="false">BC20*AN20</f>
        <v>0</v>
      </c>
    </row>
    <row r="21" customFormat="false" ht="22.5" hidden="true" customHeight="true" outlineLevel="0" collapsed="false">
      <c r="A21" s="12" t="s">
        <v>56</v>
      </c>
      <c r="B21" s="12" t="s">
        <v>57</v>
      </c>
      <c r="C21" s="12" t="s">
        <v>58</v>
      </c>
      <c r="D21" s="13" t="n">
        <v>4</v>
      </c>
      <c r="E21" s="13" t="s">
        <v>59</v>
      </c>
      <c r="F21" s="12" t="s">
        <v>60</v>
      </c>
      <c r="G21" s="12" t="s">
        <v>60</v>
      </c>
      <c r="H21" s="14" t="s">
        <v>61</v>
      </c>
      <c r="I21" s="12" t="n">
        <v>158154</v>
      </c>
      <c r="J21" s="12"/>
      <c r="K21" s="13" t="s">
        <v>62</v>
      </c>
      <c r="L21" s="12" t="s">
        <v>63</v>
      </c>
      <c r="M21" s="12" t="s">
        <v>64</v>
      </c>
      <c r="N21" s="12" t="s">
        <v>65</v>
      </c>
      <c r="O21" s="40" t="n">
        <v>2</v>
      </c>
      <c r="P21" s="35" t="n">
        <v>20</v>
      </c>
      <c r="Q21" s="36"/>
      <c r="R21" s="17" t="s">
        <v>117</v>
      </c>
      <c r="S21" s="18" t="s">
        <v>118</v>
      </c>
      <c r="T21" s="12" t="s">
        <v>68</v>
      </c>
      <c r="U21" s="19" t="s">
        <v>69</v>
      </c>
      <c r="V21" s="20" t="s">
        <v>70</v>
      </c>
      <c r="W21" s="21" t="n">
        <v>5280</v>
      </c>
      <c r="X21" s="21" t="s">
        <v>71</v>
      </c>
      <c r="Y21" s="20" t="s">
        <v>72</v>
      </c>
      <c r="Z21" s="37" t="n">
        <v>5250</v>
      </c>
      <c r="AA21" s="19" t="s">
        <v>73</v>
      </c>
      <c r="AB21" s="20" t="s">
        <v>74</v>
      </c>
      <c r="AC21" s="38" t="n">
        <v>4250</v>
      </c>
      <c r="AD21" s="21" t="s">
        <v>75</v>
      </c>
      <c r="AE21" s="24" t="s">
        <v>74</v>
      </c>
      <c r="AF21" s="38" t="n">
        <v>4050</v>
      </c>
      <c r="AG21" s="21" t="s">
        <v>76</v>
      </c>
      <c r="AH21" s="24" t="s">
        <v>77</v>
      </c>
      <c r="AI21" s="38" t="n">
        <v>4455</v>
      </c>
      <c r="AJ21" s="21" t="s">
        <v>78</v>
      </c>
      <c r="AK21" s="24" t="s">
        <v>79</v>
      </c>
      <c r="AL21" s="38" t="n">
        <v>4677</v>
      </c>
      <c r="AM21" s="12"/>
      <c r="AN21" s="25" t="n">
        <f aca="false">AVERAGE(W21,Z21,AC21,AF21,AI21,AL21)</f>
        <v>4660.33333333333</v>
      </c>
      <c r="AO21" s="26" t="n">
        <f aca="false">AM21*AN21</f>
        <v>0</v>
      </c>
      <c r="AP21" s="27"/>
      <c r="AQ21" s="26"/>
      <c r="AR21" s="17"/>
      <c r="AS21" s="17"/>
      <c r="AT21" s="28"/>
      <c r="AU21" s="28"/>
      <c r="AV21" s="28"/>
      <c r="AW21" s="28"/>
      <c r="AX21" s="28"/>
      <c r="AY21" s="29"/>
      <c r="AZ21" s="30" t="n">
        <f aca="false">AY21*AN21</f>
        <v>0</v>
      </c>
      <c r="BA21" s="31"/>
      <c r="BB21" s="32" t="n">
        <f aca="false">BA21*AN21</f>
        <v>0</v>
      </c>
      <c r="BC21" s="33" t="n">
        <f aca="false">BA21+AY21</f>
        <v>0</v>
      </c>
      <c r="BD21" s="34" t="n">
        <f aca="false">BC21*AN21</f>
        <v>0</v>
      </c>
    </row>
    <row r="22" customFormat="false" ht="22.5" hidden="true" customHeight="true" outlineLevel="0" collapsed="false">
      <c r="A22" s="12" t="s">
        <v>56</v>
      </c>
      <c r="B22" s="12" t="s">
        <v>57</v>
      </c>
      <c r="C22" s="12" t="s">
        <v>58</v>
      </c>
      <c r="D22" s="13" t="n">
        <v>4</v>
      </c>
      <c r="E22" s="13" t="s">
        <v>59</v>
      </c>
      <c r="F22" s="12" t="s">
        <v>60</v>
      </c>
      <c r="G22" s="12" t="s">
        <v>60</v>
      </c>
      <c r="H22" s="14" t="s">
        <v>61</v>
      </c>
      <c r="I22" s="12" t="n">
        <v>158154</v>
      </c>
      <c r="J22" s="12"/>
      <c r="K22" s="13" t="s">
        <v>62</v>
      </c>
      <c r="L22" s="12" t="s">
        <v>63</v>
      </c>
      <c r="M22" s="12" t="s">
        <v>64</v>
      </c>
      <c r="N22" s="12" t="s">
        <v>65</v>
      </c>
      <c r="O22" s="40" t="n">
        <v>2</v>
      </c>
      <c r="P22" s="35" t="n">
        <v>21</v>
      </c>
      <c r="Q22" s="36"/>
      <c r="R22" s="17" t="s">
        <v>119</v>
      </c>
      <c r="S22" s="18" t="s">
        <v>120</v>
      </c>
      <c r="T22" s="12" t="s">
        <v>68</v>
      </c>
      <c r="U22" s="19" t="s">
        <v>69</v>
      </c>
      <c r="V22" s="20" t="s">
        <v>70</v>
      </c>
      <c r="W22" s="21" t="n">
        <v>720</v>
      </c>
      <c r="X22" s="21" t="s">
        <v>71</v>
      </c>
      <c r="Y22" s="20" t="s">
        <v>72</v>
      </c>
      <c r="Z22" s="37" t="n">
        <v>700</v>
      </c>
      <c r="AA22" s="19" t="s">
        <v>73</v>
      </c>
      <c r="AB22" s="20" t="s">
        <v>74</v>
      </c>
      <c r="AC22" s="38" t="n">
        <v>500</v>
      </c>
      <c r="AD22" s="21" t="s">
        <v>75</v>
      </c>
      <c r="AE22" s="24" t="s">
        <v>74</v>
      </c>
      <c r="AF22" s="38" t="n">
        <v>1000</v>
      </c>
      <c r="AG22" s="21" t="s">
        <v>76</v>
      </c>
      <c r="AH22" s="24" t="s">
        <v>77</v>
      </c>
      <c r="AI22" s="38" t="n">
        <v>1100</v>
      </c>
      <c r="AJ22" s="21" t="s">
        <v>78</v>
      </c>
      <c r="AK22" s="24" t="s">
        <v>79</v>
      </c>
      <c r="AL22" s="38" t="n">
        <v>1155</v>
      </c>
      <c r="AM22" s="12"/>
      <c r="AN22" s="25" t="n">
        <f aca="false">AVERAGE(W22,Z22,AC22,AF22,AI22,AL22)</f>
        <v>862.5</v>
      </c>
      <c r="AO22" s="26" t="n">
        <f aca="false">AM22*AN22</f>
        <v>0</v>
      </c>
      <c r="AP22" s="17"/>
      <c r="AQ22" s="26"/>
      <c r="AR22" s="17"/>
      <c r="AS22" s="17"/>
      <c r="AT22" s="28"/>
      <c r="AU22" s="28"/>
      <c r="AV22" s="28"/>
      <c r="AW22" s="28"/>
      <c r="AX22" s="28"/>
      <c r="AY22" s="29"/>
      <c r="AZ22" s="30" t="n">
        <f aca="false">AY22*AN22</f>
        <v>0</v>
      </c>
      <c r="BA22" s="31"/>
      <c r="BB22" s="32" t="n">
        <f aca="false">BA22*AN22</f>
        <v>0</v>
      </c>
      <c r="BC22" s="33" t="n">
        <f aca="false">BA22+AY22</f>
        <v>0</v>
      </c>
      <c r="BD22" s="34" t="n">
        <f aca="false">BC22*AN22</f>
        <v>0</v>
      </c>
    </row>
    <row r="23" customFormat="false" ht="22.5" hidden="false" customHeight="true" outlineLevel="0" collapsed="false">
      <c r="A23" s="12" t="s">
        <v>56</v>
      </c>
      <c r="B23" s="12" t="s">
        <v>57</v>
      </c>
      <c r="C23" s="12" t="s">
        <v>58</v>
      </c>
      <c r="D23" s="13" t="n">
        <v>4</v>
      </c>
      <c r="E23" s="13" t="s">
        <v>59</v>
      </c>
      <c r="F23" s="12" t="s">
        <v>60</v>
      </c>
      <c r="G23" s="12" t="s">
        <v>60</v>
      </c>
      <c r="H23" s="14" t="s">
        <v>61</v>
      </c>
      <c r="I23" s="12" t="n">
        <v>158154</v>
      </c>
      <c r="J23" s="12"/>
      <c r="K23" s="13" t="s">
        <v>62</v>
      </c>
      <c r="L23" s="12" t="s">
        <v>63</v>
      </c>
      <c r="M23" s="12" t="s">
        <v>64</v>
      </c>
      <c r="N23" s="12" t="s">
        <v>65</v>
      </c>
      <c r="O23" s="41" t="n">
        <v>3</v>
      </c>
      <c r="P23" s="16" t="n">
        <v>22</v>
      </c>
      <c r="Q23" s="36"/>
      <c r="R23" s="39" t="s">
        <v>121</v>
      </c>
      <c r="S23" s="18" t="s">
        <v>122</v>
      </c>
      <c r="T23" s="12" t="s">
        <v>68</v>
      </c>
      <c r="U23" s="19" t="s">
        <v>69</v>
      </c>
      <c r="V23" s="20" t="s">
        <v>70</v>
      </c>
      <c r="W23" s="21" t="n">
        <v>910</v>
      </c>
      <c r="X23" s="21" t="s">
        <v>71</v>
      </c>
      <c r="Y23" s="20" t="s">
        <v>72</v>
      </c>
      <c r="Z23" s="22" t="n">
        <v>900</v>
      </c>
      <c r="AA23" s="19" t="s">
        <v>73</v>
      </c>
      <c r="AB23" s="20" t="s">
        <v>74</v>
      </c>
      <c r="AC23" s="23" t="n">
        <v>800</v>
      </c>
      <c r="AD23" s="21" t="s">
        <v>75</v>
      </c>
      <c r="AE23" s="24" t="s">
        <v>74</v>
      </c>
      <c r="AF23" s="23" t="n">
        <v>850</v>
      </c>
      <c r="AG23" s="21" t="s">
        <v>76</v>
      </c>
      <c r="AH23" s="24" t="s">
        <v>77</v>
      </c>
      <c r="AI23" s="23" t="n">
        <v>935</v>
      </c>
      <c r="AJ23" s="21" t="s">
        <v>78</v>
      </c>
      <c r="AK23" s="24" t="s">
        <v>79</v>
      </c>
      <c r="AL23" s="23" t="n">
        <v>981</v>
      </c>
      <c r="AM23" s="12"/>
      <c r="AN23" s="25" t="n">
        <f aca="false">AVERAGE(W23,Z23,AC23,AF23,AI23,AL23)</f>
        <v>896</v>
      </c>
      <c r="AO23" s="26" t="n">
        <f aca="false">AM23*AN23</f>
        <v>0</v>
      </c>
      <c r="AP23" s="17"/>
      <c r="AQ23" s="26"/>
      <c r="AR23" s="17"/>
      <c r="AS23" s="17"/>
      <c r="AT23" s="28"/>
      <c r="AU23" s="28"/>
      <c r="AV23" s="28"/>
      <c r="AW23" s="28"/>
      <c r="AX23" s="28"/>
      <c r="AY23" s="29"/>
      <c r="AZ23" s="30" t="n">
        <f aca="false">AY23*AN23</f>
        <v>0</v>
      </c>
      <c r="BA23" s="31" t="n">
        <v>2</v>
      </c>
      <c r="BB23" s="32" t="n">
        <f aca="false">BA23*AN23</f>
        <v>1792</v>
      </c>
      <c r="BC23" s="33" t="n">
        <f aca="false">BA23+AY23</f>
        <v>2</v>
      </c>
      <c r="BD23" s="34" t="n">
        <f aca="false">BC23*AN23</f>
        <v>1792</v>
      </c>
    </row>
    <row r="24" customFormat="false" ht="22.5" hidden="false" customHeight="true" outlineLevel="0" collapsed="false">
      <c r="A24" s="12" t="s">
        <v>56</v>
      </c>
      <c r="B24" s="12" t="s">
        <v>57</v>
      </c>
      <c r="C24" s="12" t="s">
        <v>58</v>
      </c>
      <c r="D24" s="13" t="n">
        <v>4</v>
      </c>
      <c r="E24" s="13" t="s">
        <v>59</v>
      </c>
      <c r="F24" s="12" t="s">
        <v>60</v>
      </c>
      <c r="G24" s="12" t="s">
        <v>60</v>
      </c>
      <c r="H24" s="14" t="s">
        <v>61</v>
      </c>
      <c r="I24" s="12" t="n">
        <v>158154</v>
      </c>
      <c r="J24" s="12"/>
      <c r="K24" s="13" t="s">
        <v>62</v>
      </c>
      <c r="L24" s="12" t="s">
        <v>63</v>
      </c>
      <c r="M24" s="12" t="s">
        <v>64</v>
      </c>
      <c r="N24" s="12" t="s">
        <v>65</v>
      </c>
      <c r="O24" s="41" t="n">
        <v>3</v>
      </c>
      <c r="P24" s="35" t="n">
        <v>23</v>
      </c>
      <c r="Q24" s="36"/>
      <c r="R24" s="17" t="s">
        <v>123</v>
      </c>
      <c r="S24" s="18" t="s">
        <v>124</v>
      </c>
      <c r="T24" s="12" t="s">
        <v>68</v>
      </c>
      <c r="U24" s="19" t="s">
        <v>69</v>
      </c>
      <c r="V24" s="20" t="s">
        <v>70</v>
      </c>
      <c r="W24" s="21" t="n">
        <v>920</v>
      </c>
      <c r="X24" s="21" t="s">
        <v>71</v>
      </c>
      <c r="Y24" s="20" t="s">
        <v>72</v>
      </c>
      <c r="Z24" s="37" t="n">
        <v>900</v>
      </c>
      <c r="AA24" s="19" t="s">
        <v>73</v>
      </c>
      <c r="AB24" s="20" t="s">
        <v>74</v>
      </c>
      <c r="AC24" s="38" t="n">
        <v>700</v>
      </c>
      <c r="AD24" s="21" t="s">
        <v>75</v>
      </c>
      <c r="AE24" s="24" t="s">
        <v>74</v>
      </c>
      <c r="AF24" s="38" t="n">
        <v>690</v>
      </c>
      <c r="AG24" s="21" t="s">
        <v>76</v>
      </c>
      <c r="AH24" s="24" t="s">
        <v>77</v>
      </c>
      <c r="AI24" s="38" t="n">
        <v>759</v>
      </c>
      <c r="AJ24" s="21" t="s">
        <v>78</v>
      </c>
      <c r="AK24" s="24" t="s">
        <v>79</v>
      </c>
      <c r="AL24" s="38" t="n">
        <v>796</v>
      </c>
      <c r="AM24" s="12"/>
      <c r="AN24" s="25" t="n">
        <f aca="false">AVERAGE(W24,Z24,AC24,AF24,AI24,AL24)</f>
        <v>794.166666666667</v>
      </c>
      <c r="AO24" s="26" t="n">
        <f aca="false">AM24*AN24</f>
        <v>0</v>
      </c>
      <c r="AP24" s="17"/>
      <c r="AQ24" s="26"/>
      <c r="AR24" s="17"/>
      <c r="AS24" s="17"/>
      <c r="AT24" s="28"/>
      <c r="AU24" s="28"/>
      <c r="AV24" s="28"/>
      <c r="AW24" s="28"/>
      <c r="AX24" s="28"/>
      <c r="AY24" s="29"/>
      <c r="AZ24" s="30" t="n">
        <f aca="false">AY24*AN24</f>
        <v>0</v>
      </c>
      <c r="BA24" s="31" t="n">
        <v>2</v>
      </c>
      <c r="BB24" s="32" t="n">
        <f aca="false">BA24*AN24</f>
        <v>1588.33333333333</v>
      </c>
      <c r="BC24" s="33" t="n">
        <f aca="false">BA24+AY24</f>
        <v>2</v>
      </c>
      <c r="BD24" s="34" t="n">
        <f aca="false">BC24*AN24</f>
        <v>1588.33333333333</v>
      </c>
    </row>
    <row r="25" customFormat="false" ht="22.5" hidden="false" customHeight="true" outlineLevel="0" collapsed="false">
      <c r="A25" s="12" t="s">
        <v>56</v>
      </c>
      <c r="B25" s="12" t="s">
        <v>57</v>
      </c>
      <c r="C25" s="12" t="s">
        <v>58</v>
      </c>
      <c r="D25" s="13" t="n">
        <v>4</v>
      </c>
      <c r="E25" s="13" t="s">
        <v>59</v>
      </c>
      <c r="F25" s="12" t="s">
        <v>60</v>
      </c>
      <c r="G25" s="12" t="s">
        <v>60</v>
      </c>
      <c r="H25" s="14" t="s">
        <v>61</v>
      </c>
      <c r="I25" s="12" t="n">
        <v>158154</v>
      </c>
      <c r="J25" s="12"/>
      <c r="K25" s="13" t="s">
        <v>62</v>
      </c>
      <c r="L25" s="12" t="s">
        <v>63</v>
      </c>
      <c r="M25" s="12" t="s">
        <v>64</v>
      </c>
      <c r="N25" s="12" t="s">
        <v>65</v>
      </c>
      <c r="O25" s="41" t="n">
        <v>3</v>
      </c>
      <c r="P25" s="35" t="n">
        <v>24</v>
      </c>
      <c r="Q25" s="36"/>
      <c r="R25" s="39" t="s">
        <v>125</v>
      </c>
      <c r="S25" s="18" t="s">
        <v>126</v>
      </c>
      <c r="T25" s="12" t="s">
        <v>68</v>
      </c>
      <c r="U25" s="19" t="s">
        <v>69</v>
      </c>
      <c r="V25" s="20" t="s">
        <v>70</v>
      </c>
      <c r="W25" s="21" t="n">
        <v>1950</v>
      </c>
      <c r="X25" s="21" t="s">
        <v>71</v>
      </c>
      <c r="Y25" s="20" t="s">
        <v>72</v>
      </c>
      <c r="Z25" s="37" t="n">
        <v>1900</v>
      </c>
      <c r="AA25" s="19" t="s">
        <v>73</v>
      </c>
      <c r="AB25" s="20" t="s">
        <v>74</v>
      </c>
      <c r="AC25" s="38" t="n">
        <v>1774.5</v>
      </c>
      <c r="AD25" s="21" t="s">
        <v>75</v>
      </c>
      <c r="AE25" s="24" t="s">
        <v>74</v>
      </c>
      <c r="AF25" s="38" t="n">
        <v>1500</v>
      </c>
      <c r="AG25" s="21" t="s">
        <v>76</v>
      </c>
      <c r="AH25" s="24" t="s">
        <v>77</v>
      </c>
      <c r="AI25" s="38" t="n">
        <v>1650</v>
      </c>
      <c r="AJ25" s="21" t="s">
        <v>78</v>
      </c>
      <c r="AK25" s="24" t="s">
        <v>79</v>
      </c>
      <c r="AL25" s="38" t="n">
        <v>1732</v>
      </c>
      <c r="AM25" s="12"/>
      <c r="AN25" s="25" t="n">
        <f aca="false">AVERAGE(W25,Z25,AC25,AF25,AI25,AL25)</f>
        <v>1751.08333333333</v>
      </c>
      <c r="AO25" s="26" t="n">
        <f aca="false">AM25*AN25</f>
        <v>0</v>
      </c>
      <c r="AP25" s="27"/>
      <c r="AQ25" s="26"/>
      <c r="AR25" s="17"/>
      <c r="AS25" s="17"/>
      <c r="AT25" s="28"/>
      <c r="AU25" s="28"/>
      <c r="AV25" s="28"/>
      <c r="AW25" s="28"/>
      <c r="AX25" s="28"/>
      <c r="AY25" s="29"/>
      <c r="AZ25" s="30" t="n">
        <f aca="false">AY25*AN25</f>
        <v>0</v>
      </c>
      <c r="BA25" s="31" t="n">
        <v>2</v>
      </c>
      <c r="BB25" s="32" t="n">
        <f aca="false">BA25*AN25</f>
        <v>3502.16666666666</v>
      </c>
      <c r="BC25" s="33" t="n">
        <f aca="false">BA25+AY25</f>
        <v>2</v>
      </c>
      <c r="BD25" s="34" t="n">
        <f aca="false">BC25*AN25</f>
        <v>3502.16666666666</v>
      </c>
    </row>
    <row r="26" customFormat="false" ht="22.5" hidden="false" customHeight="true" outlineLevel="0" collapsed="false">
      <c r="A26" s="12" t="s">
        <v>56</v>
      </c>
      <c r="B26" s="12" t="s">
        <v>57</v>
      </c>
      <c r="C26" s="12" t="s">
        <v>58</v>
      </c>
      <c r="D26" s="13" t="n">
        <v>4</v>
      </c>
      <c r="E26" s="13" t="s">
        <v>59</v>
      </c>
      <c r="F26" s="12" t="s">
        <v>60</v>
      </c>
      <c r="G26" s="12" t="s">
        <v>60</v>
      </c>
      <c r="H26" s="14" t="s">
        <v>61</v>
      </c>
      <c r="I26" s="12" t="n">
        <v>158154</v>
      </c>
      <c r="J26" s="12"/>
      <c r="K26" s="13" t="s">
        <v>62</v>
      </c>
      <c r="L26" s="12" t="s">
        <v>63</v>
      </c>
      <c r="M26" s="12" t="s">
        <v>64</v>
      </c>
      <c r="N26" s="12" t="s">
        <v>65</v>
      </c>
      <c r="O26" s="41" t="n">
        <v>3</v>
      </c>
      <c r="P26" s="16" t="n">
        <v>25</v>
      </c>
      <c r="Q26" s="36"/>
      <c r="R26" s="39" t="s">
        <v>127</v>
      </c>
      <c r="S26" s="18" t="s">
        <v>128</v>
      </c>
      <c r="T26" s="12" t="s">
        <v>68</v>
      </c>
      <c r="U26" s="19" t="s">
        <v>69</v>
      </c>
      <c r="V26" s="20" t="s">
        <v>70</v>
      </c>
      <c r="W26" s="21" t="n">
        <v>290</v>
      </c>
      <c r="X26" s="21" t="s">
        <v>71</v>
      </c>
      <c r="Y26" s="20" t="s">
        <v>72</v>
      </c>
      <c r="Z26" s="37" t="n">
        <v>250</v>
      </c>
      <c r="AA26" s="19" t="s">
        <v>73</v>
      </c>
      <c r="AB26" s="20" t="s">
        <v>74</v>
      </c>
      <c r="AC26" s="38" t="n">
        <v>150</v>
      </c>
      <c r="AD26" s="21" t="s">
        <v>75</v>
      </c>
      <c r="AE26" s="24" t="s">
        <v>74</v>
      </c>
      <c r="AF26" s="38" t="n">
        <v>200</v>
      </c>
      <c r="AG26" s="21" t="s">
        <v>76</v>
      </c>
      <c r="AH26" s="24" t="s">
        <v>77</v>
      </c>
      <c r="AI26" s="38" t="n">
        <v>220</v>
      </c>
      <c r="AJ26" s="21" t="s">
        <v>78</v>
      </c>
      <c r="AK26" s="24" t="s">
        <v>79</v>
      </c>
      <c r="AL26" s="38" t="n">
        <v>232</v>
      </c>
      <c r="AM26" s="12"/>
      <c r="AN26" s="25" t="n">
        <f aca="false">AVERAGE(W26,Z26,AC26,AF26,AI26,AL26)</f>
        <v>223.666666666667</v>
      </c>
      <c r="AO26" s="26" t="n">
        <f aca="false">AM26*AN26</f>
        <v>0</v>
      </c>
      <c r="AP26" s="17"/>
      <c r="AQ26" s="26"/>
      <c r="AR26" s="17"/>
      <c r="AS26" s="17"/>
      <c r="AT26" s="28"/>
      <c r="AU26" s="28"/>
      <c r="AV26" s="28"/>
      <c r="AW26" s="28"/>
      <c r="AX26" s="28"/>
      <c r="AY26" s="29"/>
      <c r="AZ26" s="30" t="n">
        <f aca="false">AY26*AN26</f>
        <v>0</v>
      </c>
      <c r="BA26" s="31" t="n">
        <v>2</v>
      </c>
      <c r="BB26" s="32" t="n">
        <f aca="false">BA26*AN26</f>
        <v>447.333333333334</v>
      </c>
      <c r="BC26" s="33" t="n">
        <f aca="false">BA26+AY26</f>
        <v>2</v>
      </c>
      <c r="BD26" s="34" t="n">
        <f aca="false">BC26*AN26</f>
        <v>447.333333333334</v>
      </c>
    </row>
    <row r="27" customFormat="false" ht="22.5" hidden="true" customHeight="true" outlineLevel="0" collapsed="false">
      <c r="A27" s="12" t="s">
        <v>56</v>
      </c>
      <c r="B27" s="12" t="s">
        <v>57</v>
      </c>
      <c r="C27" s="12" t="s">
        <v>58</v>
      </c>
      <c r="D27" s="13" t="n">
        <v>4</v>
      </c>
      <c r="E27" s="13" t="s">
        <v>59</v>
      </c>
      <c r="F27" s="12" t="s">
        <v>60</v>
      </c>
      <c r="G27" s="12" t="s">
        <v>60</v>
      </c>
      <c r="H27" s="14" t="s">
        <v>61</v>
      </c>
      <c r="I27" s="12" t="n">
        <v>158154</v>
      </c>
      <c r="J27" s="12"/>
      <c r="K27" s="13" t="s">
        <v>62</v>
      </c>
      <c r="L27" s="12" t="s">
        <v>63</v>
      </c>
      <c r="M27" s="12" t="s">
        <v>64</v>
      </c>
      <c r="N27" s="12" t="s">
        <v>65</v>
      </c>
      <c r="O27" s="41" t="n">
        <v>3</v>
      </c>
      <c r="P27" s="35" t="n">
        <v>26</v>
      </c>
      <c r="Q27" s="36"/>
      <c r="R27" s="39" t="s">
        <v>129</v>
      </c>
      <c r="S27" s="18" t="s">
        <v>130</v>
      </c>
      <c r="T27" s="12" t="s">
        <v>68</v>
      </c>
      <c r="U27" s="19" t="s">
        <v>69</v>
      </c>
      <c r="V27" s="20" t="s">
        <v>70</v>
      </c>
      <c r="W27" s="21" t="n">
        <v>1780</v>
      </c>
      <c r="X27" s="21" t="s">
        <v>71</v>
      </c>
      <c r="Y27" s="20" t="s">
        <v>72</v>
      </c>
      <c r="Z27" s="37" t="n">
        <v>1700</v>
      </c>
      <c r="AA27" s="19" t="s">
        <v>73</v>
      </c>
      <c r="AB27" s="20" t="s">
        <v>74</v>
      </c>
      <c r="AC27" s="38" t="n">
        <v>1500</v>
      </c>
      <c r="AD27" s="21" t="s">
        <v>75</v>
      </c>
      <c r="AE27" s="24" t="s">
        <v>74</v>
      </c>
      <c r="AF27" s="38" t="n">
        <v>990</v>
      </c>
      <c r="AG27" s="21" t="s">
        <v>76</v>
      </c>
      <c r="AH27" s="24" t="s">
        <v>77</v>
      </c>
      <c r="AI27" s="38" t="n">
        <v>1089</v>
      </c>
      <c r="AJ27" s="21" t="s">
        <v>78</v>
      </c>
      <c r="AK27" s="24" t="s">
        <v>79</v>
      </c>
      <c r="AL27" s="38" t="n">
        <v>1143</v>
      </c>
      <c r="AM27" s="12"/>
      <c r="AN27" s="25" t="n">
        <f aca="false">AVERAGE(W27,Z27,AC27,AF27,AI27,AL27)</f>
        <v>1367</v>
      </c>
      <c r="AO27" s="26" t="n">
        <f aca="false">AM27*AN27</f>
        <v>0</v>
      </c>
      <c r="AP27" s="27"/>
      <c r="AQ27" s="26"/>
      <c r="AR27" s="17"/>
      <c r="AS27" s="17"/>
      <c r="AT27" s="28"/>
      <c r="AU27" s="28"/>
      <c r="AV27" s="28"/>
      <c r="AW27" s="28"/>
      <c r="AX27" s="28"/>
      <c r="AY27" s="29"/>
      <c r="AZ27" s="30" t="n">
        <f aca="false">AY27*AN27</f>
        <v>0</v>
      </c>
      <c r="BA27" s="31"/>
      <c r="BB27" s="32" t="n">
        <f aca="false">BA27*AN27</f>
        <v>0</v>
      </c>
      <c r="BC27" s="33" t="n">
        <f aca="false">BA27+AY27</f>
        <v>0</v>
      </c>
      <c r="BD27" s="34" t="n">
        <f aca="false">BC27*AN27</f>
        <v>0</v>
      </c>
    </row>
    <row r="28" customFormat="false" ht="22.5" hidden="true" customHeight="true" outlineLevel="0" collapsed="false">
      <c r="A28" s="12" t="s">
        <v>56</v>
      </c>
      <c r="B28" s="12" t="s">
        <v>57</v>
      </c>
      <c r="C28" s="12" t="s">
        <v>58</v>
      </c>
      <c r="D28" s="13" t="n">
        <v>4</v>
      </c>
      <c r="E28" s="13" t="s">
        <v>59</v>
      </c>
      <c r="F28" s="12" t="s">
        <v>60</v>
      </c>
      <c r="G28" s="12" t="s">
        <v>60</v>
      </c>
      <c r="H28" s="14" t="s">
        <v>61</v>
      </c>
      <c r="I28" s="12" t="n">
        <v>158154</v>
      </c>
      <c r="J28" s="12"/>
      <c r="K28" s="13" t="s">
        <v>62</v>
      </c>
      <c r="L28" s="12" t="s">
        <v>63</v>
      </c>
      <c r="M28" s="12" t="s">
        <v>64</v>
      </c>
      <c r="N28" s="12" t="s">
        <v>65</v>
      </c>
      <c r="O28" s="42" t="n">
        <v>4</v>
      </c>
      <c r="P28" s="35" t="n">
        <v>27</v>
      </c>
      <c r="Q28" s="36"/>
      <c r="R28" s="39" t="s">
        <v>131</v>
      </c>
      <c r="S28" s="18" t="s">
        <v>132</v>
      </c>
      <c r="T28" s="12" t="s">
        <v>68</v>
      </c>
      <c r="U28" s="19" t="s">
        <v>69</v>
      </c>
      <c r="V28" s="20" t="s">
        <v>70</v>
      </c>
      <c r="W28" s="21" t="n">
        <v>3990</v>
      </c>
      <c r="X28" s="21" t="s">
        <v>71</v>
      </c>
      <c r="Y28" s="20" t="s">
        <v>72</v>
      </c>
      <c r="Z28" s="22" t="n">
        <v>3900</v>
      </c>
      <c r="AA28" s="19" t="s">
        <v>73</v>
      </c>
      <c r="AB28" s="20" t="s">
        <v>74</v>
      </c>
      <c r="AC28" s="23" t="n">
        <v>3349.5</v>
      </c>
      <c r="AD28" s="21" t="s">
        <v>75</v>
      </c>
      <c r="AE28" s="24" t="s">
        <v>74</v>
      </c>
      <c r="AF28" s="23" t="n">
        <v>2900</v>
      </c>
      <c r="AG28" s="21" t="s">
        <v>76</v>
      </c>
      <c r="AH28" s="24" t="s">
        <v>77</v>
      </c>
      <c r="AI28" s="23" t="n">
        <v>3190</v>
      </c>
      <c r="AJ28" s="21" t="s">
        <v>78</v>
      </c>
      <c r="AK28" s="24" t="s">
        <v>79</v>
      </c>
      <c r="AL28" s="23" t="n">
        <v>3349</v>
      </c>
      <c r="AM28" s="12"/>
      <c r="AN28" s="25" t="n">
        <f aca="false">AVERAGE(W28,Z28,AC28,AF28,AI28,AL28)</f>
        <v>3446.41666666667</v>
      </c>
      <c r="AO28" s="26" t="n">
        <f aca="false">AM28*AN28</f>
        <v>0</v>
      </c>
      <c r="AP28" s="27"/>
      <c r="AQ28" s="26"/>
      <c r="AR28" s="17"/>
      <c r="AS28" s="17"/>
      <c r="AT28" s="28"/>
      <c r="AU28" s="28"/>
      <c r="AV28" s="28"/>
      <c r="AW28" s="28"/>
      <c r="AX28" s="28"/>
      <c r="AY28" s="29"/>
      <c r="AZ28" s="30" t="n">
        <f aca="false">AY28*AN28</f>
        <v>0</v>
      </c>
      <c r="BA28" s="31"/>
      <c r="BB28" s="32" t="n">
        <f aca="false">BA28*AN28</f>
        <v>0</v>
      </c>
      <c r="BC28" s="33" t="n">
        <f aca="false">BA28+AY28</f>
        <v>0</v>
      </c>
      <c r="BD28" s="34" t="n">
        <f aca="false">BC28*AN28</f>
        <v>0</v>
      </c>
    </row>
    <row r="29" customFormat="false" ht="22.5" hidden="true" customHeight="true" outlineLevel="0" collapsed="false">
      <c r="A29" s="12" t="s">
        <v>56</v>
      </c>
      <c r="B29" s="12" t="s">
        <v>57</v>
      </c>
      <c r="C29" s="12" t="s">
        <v>58</v>
      </c>
      <c r="D29" s="13" t="n">
        <v>4</v>
      </c>
      <c r="E29" s="13" t="s">
        <v>59</v>
      </c>
      <c r="F29" s="12" t="s">
        <v>60</v>
      </c>
      <c r="G29" s="12" t="s">
        <v>60</v>
      </c>
      <c r="H29" s="14" t="s">
        <v>61</v>
      </c>
      <c r="I29" s="12" t="n">
        <v>158154</v>
      </c>
      <c r="J29" s="12"/>
      <c r="K29" s="13" t="s">
        <v>62</v>
      </c>
      <c r="L29" s="12" t="s">
        <v>63</v>
      </c>
      <c r="M29" s="12" t="s">
        <v>64</v>
      </c>
      <c r="N29" s="12" t="s">
        <v>65</v>
      </c>
      <c r="O29" s="42" t="n">
        <v>4</v>
      </c>
      <c r="P29" s="16" t="n">
        <v>28</v>
      </c>
      <c r="Q29" s="36"/>
      <c r="R29" s="17" t="s">
        <v>133</v>
      </c>
      <c r="S29" s="18" t="s">
        <v>134</v>
      </c>
      <c r="T29" s="12" t="s">
        <v>68</v>
      </c>
      <c r="U29" s="19" t="s">
        <v>69</v>
      </c>
      <c r="V29" s="20" t="s">
        <v>70</v>
      </c>
      <c r="W29" s="21" t="n">
        <v>1090</v>
      </c>
      <c r="X29" s="21" t="s">
        <v>71</v>
      </c>
      <c r="Y29" s="20" t="s">
        <v>72</v>
      </c>
      <c r="Z29" s="37" t="n">
        <v>1050</v>
      </c>
      <c r="AA29" s="19" t="s">
        <v>73</v>
      </c>
      <c r="AB29" s="20" t="s">
        <v>74</v>
      </c>
      <c r="AC29" s="38" t="n">
        <v>850</v>
      </c>
      <c r="AD29" s="21" t="s">
        <v>75</v>
      </c>
      <c r="AE29" s="24" t="s">
        <v>74</v>
      </c>
      <c r="AF29" s="38" t="n">
        <v>1800</v>
      </c>
      <c r="AG29" s="21" t="s">
        <v>76</v>
      </c>
      <c r="AH29" s="24" t="s">
        <v>77</v>
      </c>
      <c r="AI29" s="38" t="n">
        <v>1980</v>
      </c>
      <c r="AJ29" s="21" t="s">
        <v>78</v>
      </c>
      <c r="AK29" s="24" t="s">
        <v>79</v>
      </c>
      <c r="AL29" s="38" t="n">
        <v>2079</v>
      </c>
      <c r="AM29" s="12"/>
      <c r="AN29" s="25" t="n">
        <f aca="false">AVERAGE(W29,Z29,AC29,AF29,AI29,AL29)</f>
        <v>1474.83333333333</v>
      </c>
      <c r="AO29" s="26" t="n">
        <f aca="false">AM29*AN29</f>
        <v>0</v>
      </c>
      <c r="AP29" s="27"/>
      <c r="AQ29" s="26"/>
      <c r="AR29" s="17"/>
      <c r="AS29" s="17"/>
      <c r="AT29" s="28"/>
      <c r="AU29" s="28"/>
      <c r="AV29" s="28"/>
      <c r="AW29" s="28"/>
      <c r="AX29" s="28"/>
      <c r="AY29" s="29"/>
      <c r="AZ29" s="30" t="n">
        <f aca="false">AY29*AN29</f>
        <v>0</v>
      </c>
      <c r="BA29" s="31"/>
      <c r="BB29" s="32" t="n">
        <f aca="false">BA29*AN29</f>
        <v>0</v>
      </c>
      <c r="BC29" s="33" t="n">
        <f aca="false">BA29+AY29</f>
        <v>0</v>
      </c>
      <c r="BD29" s="34" t="n">
        <f aca="false">BC29*AN29</f>
        <v>0</v>
      </c>
    </row>
    <row r="30" customFormat="false" ht="22.5" hidden="false" customHeight="true" outlineLevel="0" collapsed="false">
      <c r="A30" s="12" t="s">
        <v>56</v>
      </c>
      <c r="B30" s="12" t="s">
        <v>57</v>
      </c>
      <c r="C30" s="12" t="s">
        <v>58</v>
      </c>
      <c r="D30" s="13" t="n">
        <v>4</v>
      </c>
      <c r="E30" s="13" t="s">
        <v>59</v>
      </c>
      <c r="F30" s="12" t="s">
        <v>60</v>
      </c>
      <c r="G30" s="12" t="s">
        <v>60</v>
      </c>
      <c r="H30" s="14" t="s">
        <v>61</v>
      </c>
      <c r="I30" s="12" t="n">
        <v>158154</v>
      </c>
      <c r="J30" s="12"/>
      <c r="K30" s="13" t="s">
        <v>62</v>
      </c>
      <c r="L30" s="12" t="s">
        <v>63</v>
      </c>
      <c r="M30" s="12" t="s">
        <v>64</v>
      </c>
      <c r="N30" s="12" t="s">
        <v>65</v>
      </c>
      <c r="O30" s="43" t="n">
        <v>5</v>
      </c>
      <c r="P30" s="35" t="n">
        <v>29</v>
      </c>
      <c r="Q30" s="36"/>
      <c r="R30" s="17" t="s">
        <v>135</v>
      </c>
      <c r="S30" s="18" t="s">
        <v>136</v>
      </c>
      <c r="T30" s="12" t="s">
        <v>68</v>
      </c>
      <c r="U30" s="19" t="s">
        <v>69</v>
      </c>
      <c r="V30" s="20" t="s">
        <v>70</v>
      </c>
      <c r="W30" s="21" t="n">
        <v>3980</v>
      </c>
      <c r="X30" s="21" t="s">
        <v>71</v>
      </c>
      <c r="Y30" s="20" t="s">
        <v>72</v>
      </c>
      <c r="Z30" s="22" t="n">
        <v>3900</v>
      </c>
      <c r="AA30" s="19" t="s">
        <v>73</v>
      </c>
      <c r="AB30" s="20" t="s">
        <v>74</v>
      </c>
      <c r="AC30" s="23" t="n">
        <v>3664.5</v>
      </c>
      <c r="AD30" s="21" t="s">
        <v>75</v>
      </c>
      <c r="AE30" s="24" t="s">
        <v>74</v>
      </c>
      <c r="AF30" s="23" t="n">
        <v>5500</v>
      </c>
      <c r="AG30" s="21" t="s">
        <v>76</v>
      </c>
      <c r="AH30" s="24" t="s">
        <v>77</v>
      </c>
      <c r="AI30" s="23" t="n">
        <v>6050</v>
      </c>
      <c r="AJ30" s="21" t="s">
        <v>78</v>
      </c>
      <c r="AK30" s="24" t="s">
        <v>79</v>
      </c>
      <c r="AL30" s="23" t="n">
        <v>6352</v>
      </c>
      <c r="AM30" s="12"/>
      <c r="AN30" s="25" t="n">
        <f aca="false">AVERAGE(W30,Z30,AC30,AF30,AI30,AL30)</f>
        <v>4907.75</v>
      </c>
      <c r="AO30" s="26" t="n">
        <f aca="false">AM30*AN30</f>
        <v>0</v>
      </c>
      <c r="AP30" s="27"/>
      <c r="AQ30" s="26"/>
      <c r="AR30" s="17"/>
      <c r="AS30" s="17"/>
      <c r="AT30" s="28"/>
      <c r="AU30" s="28"/>
      <c r="AV30" s="28"/>
      <c r="AW30" s="28"/>
      <c r="AX30" s="28"/>
      <c r="AY30" s="29"/>
      <c r="AZ30" s="30" t="n">
        <f aca="false">AY30*AN30</f>
        <v>0</v>
      </c>
      <c r="BA30" s="31" t="n">
        <v>1</v>
      </c>
      <c r="BB30" s="32" t="n">
        <f aca="false">BA30*AN30</f>
        <v>4907.75</v>
      </c>
      <c r="BC30" s="33" t="n">
        <f aca="false">BA30+AY30</f>
        <v>1</v>
      </c>
      <c r="BD30" s="34" t="n">
        <f aca="false">BC30*AN30</f>
        <v>4907.75</v>
      </c>
    </row>
    <row r="31" customFormat="false" ht="22.5" hidden="false" customHeight="true" outlineLevel="0" collapsed="false">
      <c r="A31" s="12" t="s">
        <v>56</v>
      </c>
      <c r="B31" s="12" t="s">
        <v>57</v>
      </c>
      <c r="C31" s="12" t="s">
        <v>58</v>
      </c>
      <c r="D31" s="13" t="n">
        <v>4</v>
      </c>
      <c r="E31" s="13" t="s">
        <v>59</v>
      </c>
      <c r="F31" s="12" t="s">
        <v>60</v>
      </c>
      <c r="G31" s="12" t="s">
        <v>60</v>
      </c>
      <c r="H31" s="14" t="s">
        <v>61</v>
      </c>
      <c r="I31" s="12" t="n">
        <v>158154</v>
      </c>
      <c r="J31" s="12"/>
      <c r="K31" s="13" t="s">
        <v>62</v>
      </c>
      <c r="L31" s="12" t="s">
        <v>63</v>
      </c>
      <c r="M31" s="12" t="s">
        <v>64</v>
      </c>
      <c r="N31" s="12" t="s">
        <v>65</v>
      </c>
      <c r="O31" s="43" t="n">
        <v>5</v>
      </c>
      <c r="P31" s="35" t="n">
        <v>30</v>
      </c>
      <c r="Q31" s="36"/>
      <c r="R31" s="39" t="s">
        <v>137</v>
      </c>
      <c r="S31" s="18" t="s">
        <v>138</v>
      </c>
      <c r="T31" s="12" t="s">
        <v>68</v>
      </c>
      <c r="U31" s="19" t="s">
        <v>69</v>
      </c>
      <c r="V31" s="20" t="s">
        <v>70</v>
      </c>
      <c r="W31" s="21" t="n">
        <v>1280</v>
      </c>
      <c r="X31" s="21" t="s">
        <v>71</v>
      </c>
      <c r="Y31" s="20" t="s">
        <v>72</v>
      </c>
      <c r="Z31" s="37" t="n">
        <v>1250</v>
      </c>
      <c r="AA31" s="19" t="s">
        <v>73</v>
      </c>
      <c r="AB31" s="20" t="s">
        <v>74</v>
      </c>
      <c r="AC31" s="38" t="n">
        <v>950</v>
      </c>
      <c r="AD31" s="21" t="s">
        <v>75</v>
      </c>
      <c r="AE31" s="24" t="s">
        <v>74</v>
      </c>
      <c r="AF31" s="38" t="n">
        <v>1100</v>
      </c>
      <c r="AG31" s="21" t="s">
        <v>76</v>
      </c>
      <c r="AH31" s="24" t="s">
        <v>77</v>
      </c>
      <c r="AI31" s="38" t="n">
        <v>1210</v>
      </c>
      <c r="AJ31" s="21" t="s">
        <v>78</v>
      </c>
      <c r="AK31" s="24" t="s">
        <v>79</v>
      </c>
      <c r="AL31" s="38" t="n">
        <v>1270</v>
      </c>
      <c r="AM31" s="12"/>
      <c r="AN31" s="25" t="n">
        <f aca="false">AVERAGE(W31,Z31,AC31,AF31,AI31,AL31)</f>
        <v>1176.66666666667</v>
      </c>
      <c r="AO31" s="26" t="n">
        <f aca="false">AM31*AN31</f>
        <v>0</v>
      </c>
      <c r="AP31" s="27"/>
      <c r="AQ31" s="26"/>
      <c r="AR31" s="17"/>
      <c r="AS31" s="17"/>
      <c r="AT31" s="28"/>
      <c r="AU31" s="28"/>
      <c r="AV31" s="28"/>
      <c r="AW31" s="28"/>
      <c r="AX31" s="28"/>
      <c r="AY31" s="29"/>
      <c r="AZ31" s="30" t="n">
        <f aca="false">AY31*AN31</f>
        <v>0</v>
      </c>
      <c r="BA31" s="31" t="n">
        <v>1</v>
      </c>
      <c r="BB31" s="32" t="n">
        <f aca="false">BA31*AN31</f>
        <v>1176.66666666667</v>
      </c>
      <c r="BC31" s="33" t="n">
        <f aca="false">BA31+AY31</f>
        <v>1</v>
      </c>
      <c r="BD31" s="34" t="n">
        <f aca="false">BC31*AN31</f>
        <v>1176.66666666667</v>
      </c>
    </row>
    <row r="32" customFormat="false" ht="22.5" hidden="false" customHeight="true" outlineLevel="0" collapsed="false">
      <c r="A32" s="12" t="s">
        <v>56</v>
      </c>
      <c r="B32" s="12" t="s">
        <v>57</v>
      </c>
      <c r="C32" s="12" t="s">
        <v>58</v>
      </c>
      <c r="D32" s="13" t="n">
        <v>4</v>
      </c>
      <c r="E32" s="13" t="s">
        <v>59</v>
      </c>
      <c r="F32" s="12" t="s">
        <v>60</v>
      </c>
      <c r="G32" s="12" t="s">
        <v>60</v>
      </c>
      <c r="H32" s="14" t="s">
        <v>61</v>
      </c>
      <c r="I32" s="12" t="n">
        <v>158154</v>
      </c>
      <c r="J32" s="12"/>
      <c r="K32" s="13" t="s">
        <v>62</v>
      </c>
      <c r="L32" s="12" t="s">
        <v>63</v>
      </c>
      <c r="M32" s="12" t="s">
        <v>64</v>
      </c>
      <c r="N32" s="12" t="s">
        <v>65</v>
      </c>
      <c r="O32" s="43" t="n">
        <v>5</v>
      </c>
      <c r="P32" s="16" t="n">
        <v>31</v>
      </c>
      <c r="Q32" s="36"/>
      <c r="R32" s="17" t="s">
        <v>139</v>
      </c>
      <c r="S32" s="18" t="s">
        <v>140</v>
      </c>
      <c r="T32" s="12" t="s">
        <v>68</v>
      </c>
      <c r="U32" s="19" t="s">
        <v>69</v>
      </c>
      <c r="V32" s="20" t="s">
        <v>70</v>
      </c>
      <c r="W32" s="21" t="n">
        <v>1380</v>
      </c>
      <c r="X32" s="21" t="s">
        <v>71</v>
      </c>
      <c r="Y32" s="20" t="s">
        <v>72</v>
      </c>
      <c r="Z32" s="37" t="n">
        <v>1350</v>
      </c>
      <c r="AA32" s="19" t="s">
        <v>73</v>
      </c>
      <c r="AB32" s="20" t="s">
        <v>74</v>
      </c>
      <c r="AC32" s="38" t="n">
        <v>1050</v>
      </c>
      <c r="AD32" s="21" t="s">
        <v>75</v>
      </c>
      <c r="AE32" s="24" t="s">
        <v>74</v>
      </c>
      <c r="AF32" s="38" t="n">
        <v>1590</v>
      </c>
      <c r="AG32" s="21" t="s">
        <v>76</v>
      </c>
      <c r="AH32" s="24" t="s">
        <v>77</v>
      </c>
      <c r="AI32" s="38" t="n">
        <v>1749</v>
      </c>
      <c r="AJ32" s="21" t="s">
        <v>78</v>
      </c>
      <c r="AK32" s="24" t="s">
        <v>79</v>
      </c>
      <c r="AL32" s="38" t="n">
        <v>1836</v>
      </c>
      <c r="AM32" s="12"/>
      <c r="AN32" s="25" t="n">
        <f aca="false">AVERAGE(W32,Z32,AC32,AF32,AI32,AL32)</f>
        <v>1492.5</v>
      </c>
      <c r="AO32" s="26" t="n">
        <f aca="false">AM32*AN32</f>
        <v>0</v>
      </c>
      <c r="AP32" s="27"/>
      <c r="AQ32" s="26"/>
      <c r="AR32" s="17"/>
      <c r="AS32" s="17"/>
      <c r="AT32" s="28"/>
      <c r="AU32" s="28"/>
      <c r="AV32" s="28"/>
      <c r="AW32" s="28"/>
      <c r="AX32" s="28"/>
      <c r="AY32" s="29"/>
      <c r="AZ32" s="30" t="n">
        <f aca="false">AY32*AN32</f>
        <v>0</v>
      </c>
      <c r="BA32" s="31" t="n">
        <v>1</v>
      </c>
      <c r="BB32" s="32" t="n">
        <f aca="false">BA32*AN32</f>
        <v>1492.5</v>
      </c>
      <c r="BC32" s="33" t="n">
        <f aca="false">BA32+AY32</f>
        <v>1</v>
      </c>
      <c r="BD32" s="34" t="n">
        <f aca="false">BC32*AN32</f>
        <v>1492.5</v>
      </c>
    </row>
    <row r="33" customFormat="false" ht="22.5" hidden="false" customHeight="true" outlineLevel="0" collapsed="false">
      <c r="A33" s="12" t="s">
        <v>56</v>
      </c>
      <c r="B33" s="12" t="s">
        <v>57</v>
      </c>
      <c r="C33" s="12" t="s">
        <v>58</v>
      </c>
      <c r="D33" s="13" t="n">
        <v>4</v>
      </c>
      <c r="E33" s="13" t="s">
        <v>59</v>
      </c>
      <c r="F33" s="12" t="s">
        <v>60</v>
      </c>
      <c r="G33" s="12" t="s">
        <v>60</v>
      </c>
      <c r="H33" s="14" t="s">
        <v>61</v>
      </c>
      <c r="I33" s="12" t="n">
        <v>158154</v>
      </c>
      <c r="J33" s="12"/>
      <c r="K33" s="13" t="s">
        <v>62</v>
      </c>
      <c r="L33" s="12" t="s">
        <v>63</v>
      </c>
      <c r="M33" s="12" t="s">
        <v>64</v>
      </c>
      <c r="N33" s="12" t="s">
        <v>65</v>
      </c>
      <c r="O33" s="43" t="n">
        <v>5</v>
      </c>
      <c r="P33" s="35" t="n">
        <v>32</v>
      </c>
      <c r="Q33" s="36"/>
      <c r="R33" s="17" t="s">
        <v>141</v>
      </c>
      <c r="S33" s="18" t="s">
        <v>142</v>
      </c>
      <c r="T33" s="12" t="s">
        <v>68</v>
      </c>
      <c r="U33" s="19" t="s">
        <v>69</v>
      </c>
      <c r="V33" s="20" t="s">
        <v>70</v>
      </c>
      <c r="W33" s="21" t="n">
        <v>990</v>
      </c>
      <c r="X33" s="21" t="s">
        <v>71</v>
      </c>
      <c r="Y33" s="20" t="s">
        <v>72</v>
      </c>
      <c r="Z33" s="37" t="n">
        <v>900</v>
      </c>
      <c r="AA33" s="19" t="s">
        <v>73</v>
      </c>
      <c r="AB33" s="20" t="s">
        <v>74</v>
      </c>
      <c r="AC33" s="38" t="n">
        <v>700</v>
      </c>
      <c r="AD33" s="21" t="s">
        <v>75</v>
      </c>
      <c r="AE33" s="24" t="s">
        <v>74</v>
      </c>
      <c r="AF33" s="38" t="n">
        <v>1100</v>
      </c>
      <c r="AG33" s="21" t="s">
        <v>76</v>
      </c>
      <c r="AH33" s="24" t="s">
        <v>77</v>
      </c>
      <c r="AI33" s="38" t="n">
        <v>1210</v>
      </c>
      <c r="AJ33" s="21" t="s">
        <v>78</v>
      </c>
      <c r="AK33" s="24" t="s">
        <v>79</v>
      </c>
      <c r="AL33" s="38" t="n">
        <v>1270</v>
      </c>
      <c r="AM33" s="12"/>
      <c r="AN33" s="25" t="n">
        <f aca="false">AVERAGE(W33,Z33,AC33,AF33,AI33,AL33)</f>
        <v>1028.33333333333</v>
      </c>
      <c r="AO33" s="26" t="n">
        <f aca="false">AM33*AN33</f>
        <v>0</v>
      </c>
      <c r="AP33" s="27"/>
      <c r="AQ33" s="26"/>
      <c r="AR33" s="17"/>
      <c r="AS33" s="17"/>
      <c r="AT33" s="28"/>
      <c r="AU33" s="28"/>
      <c r="AV33" s="28"/>
      <c r="AW33" s="28"/>
      <c r="AX33" s="28"/>
      <c r="AY33" s="29"/>
      <c r="AZ33" s="30" t="n">
        <f aca="false">AY33*AN33</f>
        <v>0</v>
      </c>
      <c r="BA33" s="31" t="n">
        <v>1</v>
      </c>
      <c r="BB33" s="32" t="n">
        <f aca="false">BA33*AN33</f>
        <v>1028.33333333333</v>
      </c>
      <c r="BC33" s="33" t="n">
        <f aca="false">BA33+AY33</f>
        <v>1</v>
      </c>
      <c r="BD33" s="34" t="n">
        <f aca="false">BC33*AN33</f>
        <v>1028.33333333333</v>
      </c>
    </row>
    <row r="34" customFormat="false" ht="22.5" hidden="false" customHeight="true" outlineLevel="0" collapsed="false">
      <c r="A34" s="12" t="s">
        <v>56</v>
      </c>
      <c r="B34" s="12" t="s">
        <v>57</v>
      </c>
      <c r="C34" s="12" t="s">
        <v>58</v>
      </c>
      <c r="D34" s="13" t="n">
        <v>4</v>
      </c>
      <c r="E34" s="13" t="s">
        <v>59</v>
      </c>
      <c r="F34" s="12" t="s">
        <v>60</v>
      </c>
      <c r="G34" s="12" t="s">
        <v>60</v>
      </c>
      <c r="H34" s="14" t="s">
        <v>61</v>
      </c>
      <c r="I34" s="12" t="n">
        <v>158154</v>
      </c>
      <c r="J34" s="12"/>
      <c r="K34" s="13" t="s">
        <v>62</v>
      </c>
      <c r="L34" s="12" t="s">
        <v>63</v>
      </c>
      <c r="M34" s="12" t="s">
        <v>64</v>
      </c>
      <c r="N34" s="12" t="s">
        <v>65</v>
      </c>
      <c r="O34" s="43" t="n">
        <v>5</v>
      </c>
      <c r="P34" s="35" t="n">
        <v>33</v>
      </c>
      <c r="Q34" s="36"/>
      <c r="R34" s="17" t="s">
        <v>143</v>
      </c>
      <c r="S34" s="18" t="s">
        <v>144</v>
      </c>
      <c r="T34" s="12" t="s">
        <v>68</v>
      </c>
      <c r="U34" s="19" t="s">
        <v>69</v>
      </c>
      <c r="V34" s="20" t="s">
        <v>70</v>
      </c>
      <c r="W34" s="21" t="n">
        <v>1350</v>
      </c>
      <c r="X34" s="21" t="s">
        <v>71</v>
      </c>
      <c r="Y34" s="20" t="s">
        <v>72</v>
      </c>
      <c r="Z34" s="37" t="n">
        <v>1250</v>
      </c>
      <c r="AA34" s="19" t="s">
        <v>73</v>
      </c>
      <c r="AB34" s="20" t="s">
        <v>74</v>
      </c>
      <c r="AC34" s="38" t="n">
        <v>950</v>
      </c>
      <c r="AD34" s="21" t="s">
        <v>75</v>
      </c>
      <c r="AE34" s="24" t="s">
        <v>74</v>
      </c>
      <c r="AF34" s="38" t="n">
        <v>750</v>
      </c>
      <c r="AG34" s="21" t="s">
        <v>76</v>
      </c>
      <c r="AH34" s="24" t="s">
        <v>77</v>
      </c>
      <c r="AI34" s="38" t="n">
        <v>825</v>
      </c>
      <c r="AJ34" s="21" t="s">
        <v>78</v>
      </c>
      <c r="AK34" s="24" t="s">
        <v>79</v>
      </c>
      <c r="AL34" s="38" t="n">
        <v>866</v>
      </c>
      <c r="AM34" s="12"/>
      <c r="AN34" s="25" t="n">
        <f aca="false">AVERAGE(W34,Z34,AC34,AF34,AI34,AL34)</f>
        <v>998.5</v>
      </c>
      <c r="AO34" s="26" t="n">
        <f aca="false">AM34*AN34</f>
        <v>0</v>
      </c>
      <c r="AP34" s="17"/>
      <c r="AQ34" s="26"/>
      <c r="AR34" s="17"/>
      <c r="AS34" s="17"/>
      <c r="AT34" s="28"/>
      <c r="AU34" s="28"/>
      <c r="AV34" s="28"/>
      <c r="AW34" s="28"/>
      <c r="AX34" s="28"/>
      <c r="AY34" s="29"/>
      <c r="AZ34" s="30" t="n">
        <f aca="false">AY34*AN34</f>
        <v>0</v>
      </c>
      <c r="BA34" s="31" t="n">
        <v>2</v>
      </c>
      <c r="BB34" s="32" t="n">
        <f aca="false">BA34*AN34</f>
        <v>1997</v>
      </c>
      <c r="BC34" s="33" t="n">
        <f aca="false">BA34+AY34</f>
        <v>2</v>
      </c>
      <c r="BD34" s="34" t="n">
        <f aca="false">BC34*AN34</f>
        <v>1997</v>
      </c>
    </row>
    <row r="35" customFormat="false" ht="22.5" hidden="false" customHeight="true" outlineLevel="0" collapsed="false">
      <c r="A35" s="12" t="s">
        <v>56</v>
      </c>
      <c r="B35" s="12" t="s">
        <v>57</v>
      </c>
      <c r="C35" s="12" t="s">
        <v>58</v>
      </c>
      <c r="D35" s="13" t="n">
        <v>4</v>
      </c>
      <c r="E35" s="13" t="s">
        <v>59</v>
      </c>
      <c r="F35" s="12" t="s">
        <v>60</v>
      </c>
      <c r="G35" s="12" t="s">
        <v>60</v>
      </c>
      <c r="H35" s="14" t="s">
        <v>61</v>
      </c>
      <c r="I35" s="12" t="n">
        <v>158154</v>
      </c>
      <c r="J35" s="12"/>
      <c r="K35" s="13" t="s">
        <v>62</v>
      </c>
      <c r="L35" s="12" t="s">
        <v>63</v>
      </c>
      <c r="M35" s="12" t="s">
        <v>64</v>
      </c>
      <c r="N35" s="12" t="s">
        <v>65</v>
      </c>
      <c r="O35" s="43" t="n">
        <v>5</v>
      </c>
      <c r="P35" s="16" t="n">
        <v>34</v>
      </c>
      <c r="Q35" s="36"/>
      <c r="R35" s="39" t="s">
        <v>145</v>
      </c>
      <c r="S35" s="18" t="s">
        <v>146</v>
      </c>
      <c r="T35" s="12" t="s">
        <v>68</v>
      </c>
      <c r="U35" s="19" t="s">
        <v>69</v>
      </c>
      <c r="V35" s="20" t="s">
        <v>70</v>
      </c>
      <c r="W35" s="21" t="n">
        <v>1300</v>
      </c>
      <c r="X35" s="21" t="s">
        <v>71</v>
      </c>
      <c r="Y35" s="20" t="s">
        <v>72</v>
      </c>
      <c r="Z35" s="37" t="n">
        <v>1200</v>
      </c>
      <c r="AA35" s="19" t="s">
        <v>73</v>
      </c>
      <c r="AB35" s="20" t="s">
        <v>74</v>
      </c>
      <c r="AC35" s="38" t="n">
        <v>933.9</v>
      </c>
      <c r="AD35" s="21" t="s">
        <v>75</v>
      </c>
      <c r="AE35" s="24" t="s">
        <v>74</v>
      </c>
      <c r="AF35" s="38" t="n">
        <v>2350</v>
      </c>
      <c r="AG35" s="21" t="s">
        <v>76</v>
      </c>
      <c r="AH35" s="24" t="s">
        <v>77</v>
      </c>
      <c r="AI35" s="38" t="n">
        <v>2585</v>
      </c>
      <c r="AJ35" s="21" t="s">
        <v>78</v>
      </c>
      <c r="AK35" s="24" t="s">
        <v>79</v>
      </c>
      <c r="AL35" s="38" t="n">
        <v>2714</v>
      </c>
      <c r="AM35" s="12"/>
      <c r="AN35" s="25" t="n">
        <f aca="false">AVERAGE(W35,Z35,AC35,AF35,AI35,AL35)</f>
        <v>1847.15</v>
      </c>
      <c r="AO35" s="26" t="n">
        <f aca="false">AM35*AN35</f>
        <v>0</v>
      </c>
      <c r="AP35" s="27"/>
      <c r="AQ35" s="26"/>
      <c r="AR35" s="17"/>
      <c r="AS35" s="17"/>
      <c r="AT35" s="28"/>
      <c r="AU35" s="28"/>
      <c r="AV35" s="28"/>
      <c r="AW35" s="28"/>
      <c r="AX35" s="28"/>
      <c r="AY35" s="29"/>
      <c r="AZ35" s="30" t="n">
        <f aca="false">AY35*AN35</f>
        <v>0</v>
      </c>
      <c r="BA35" s="31" t="n">
        <v>2</v>
      </c>
      <c r="BB35" s="32" t="n">
        <f aca="false">BA35*AN35</f>
        <v>3694.3</v>
      </c>
      <c r="BC35" s="33" t="n">
        <f aca="false">BA35+AY35</f>
        <v>2</v>
      </c>
      <c r="BD35" s="34" t="n">
        <f aca="false">BC35*AN35</f>
        <v>3694.3</v>
      </c>
    </row>
    <row r="36" customFormat="false" ht="22.5" hidden="false" customHeight="true" outlineLevel="0" collapsed="false">
      <c r="A36" s="12" t="s">
        <v>56</v>
      </c>
      <c r="B36" s="12" t="s">
        <v>57</v>
      </c>
      <c r="C36" s="12" t="s">
        <v>58</v>
      </c>
      <c r="D36" s="13" t="n">
        <v>4</v>
      </c>
      <c r="E36" s="13" t="s">
        <v>59</v>
      </c>
      <c r="F36" s="12" t="s">
        <v>60</v>
      </c>
      <c r="G36" s="12" t="s">
        <v>60</v>
      </c>
      <c r="H36" s="14" t="s">
        <v>61</v>
      </c>
      <c r="I36" s="12" t="n">
        <v>158154</v>
      </c>
      <c r="J36" s="12"/>
      <c r="K36" s="13" t="s">
        <v>62</v>
      </c>
      <c r="L36" s="12" t="s">
        <v>63</v>
      </c>
      <c r="M36" s="12" t="s">
        <v>64</v>
      </c>
      <c r="N36" s="12" t="s">
        <v>65</v>
      </c>
      <c r="O36" s="43" t="n">
        <v>5</v>
      </c>
      <c r="P36" s="35" t="n">
        <v>35</v>
      </c>
      <c r="Q36" s="36"/>
      <c r="R36" s="39" t="s">
        <v>147</v>
      </c>
      <c r="S36" s="18" t="s">
        <v>148</v>
      </c>
      <c r="T36" s="12" t="s">
        <v>68</v>
      </c>
      <c r="U36" s="19" t="s">
        <v>69</v>
      </c>
      <c r="V36" s="20" t="s">
        <v>70</v>
      </c>
      <c r="W36" s="21" t="n">
        <v>4690</v>
      </c>
      <c r="X36" s="21" t="s">
        <v>71</v>
      </c>
      <c r="Y36" s="20" t="s">
        <v>72</v>
      </c>
      <c r="Z36" s="37" t="n">
        <v>4590</v>
      </c>
      <c r="AA36" s="19" t="s">
        <v>73</v>
      </c>
      <c r="AB36" s="20" t="s">
        <v>74</v>
      </c>
      <c r="AC36" s="38" t="n">
        <v>4149.6</v>
      </c>
      <c r="AD36" s="21" t="s">
        <v>75</v>
      </c>
      <c r="AE36" s="24" t="s">
        <v>74</v>
      </c>
      <c r="AF36" s="38" t="n">
        <v>1800</v>
      </c>
      <c r="AG36" s="21" t="s">
        <v>76</v>
      </c>
      <c r="AH36" s="24" t="s">
        <v>77</v>
      </c>
      <c r="AI36" s="38" t="n">
        <v>1980</v>
      </c>
      <c r="AJ36" s="21" t="s">
        <v>78</v>
      </c>
      <c r="AK36" s="24" t="s">
        <v>79</v>
      </c>
      <c r="AL36" s="38" t="n">
        <v>2079</v>
      </c>
      <c r="AM36" s="12"/>
      <c r="AN36" s="25" t="n">
        <f aca="false">AVERAGE(W36,Z36,AC36,AF36,AI36,AL36)</f>
        <v>3214.76666666667</v>
      </c>
      <c r="AO36" s="26" t="n">
        <f aca="false">AM36*AN36</f>
        <v>0</v>
      </c>
      <c r="AP36" s="27"/>
      <c r="AQ36" s="26"/>
      <c r="AR36" s="17"/>
      <c r="AS36" s="17"/>
      <c r="AT36" s="28"/>
      <c r="AU36" s="28"/>
      <c r="AV36" s="28"/>
      <c r="AW36" s="28"/>
      <c r="AX36" s="28"/>
      <c r="AY36" s="29"/>
      <c r="AZ36" s="30" t="n">
        <f aca="false">AY36*AN36</f>
        <v>0</v>
      </c>
      <c r="BA36" s="31" t="n">
        <v>2</v>
      </c>
      <c r="BB36" s="32" t="n">
        <f aca="false">BA36*AN36</f>
        <v>6429.53333333334</v>
      </c>
      <c r="BC36" s="33" t="n">
        <f aca="false">BA36+AY36</f>
        <v>2</v>
      </c>
      <c r="BD36" s="34" t="n">
        <f aca="false">BC36*AN36</f>
        <v>6429.53333333334</v>
      </c>
    </row>
    <row r="37" customFormat="false" ht="22.5" hidden="false" customHeight="true" outlineLevel="0" collapsed="false">
      <c r="A37" s="12" t="s">
        <v>56</v>
      </c>
      <c r="B37" s="12" t="s">
        <v>57</v>
      </c>
      <c r="C37" s="12" t="s">
        <v>58</v>
      </c>
      <c r="D37" s="13" t="n">
        <v>4</v>
      </c>
      <c r="E37" s="13" t="s">
        <v>59</v>
      </c>
      <c r="F37" s="12" t="s">
        <v>60</v>
      </c>
      <c r="G37" s="12" t="s">
        <v>60</v>
      </c>
      <c r="H37" s="14" t="s">
        <v>61</v>
      </c>
      <c r="I37" s="12" t="n">
        <v>158154</v>
      </c>
      <c r="J37" s="12"/>
      <c r="K37" s="13" t="s">
        <v>62</v>
      </c>
      <c r="L37" s="12" t="s">
        <v>63</v>
      </c>
      <c r="M37" s="12" t="s">
        <v>64</v>
      </c>
      <c r="N37" s="12" t="s">
        <v>65</v>
      </c>
      <c r="O37" s="43" t="n">
        <v>5</v>
      </c>
      <c r="P37" s="35" t="n">
        <v>36</v>
      </c>
      <c r="Q37" s="36"/>
      <c r="R37" s="39" t="s">
        <v>149</v>
      </c>
      <c r="S37" s="18" t="s">
        <v>150</v>
      </c>
      <c r="T37" s="12" t="s">
        <v>68</v>
      </c>
      <c r="U37" s="19" t="s">
        <v>69</v>
      </c>
      <c r="V37" s="20" t="s">
        <v>70</v>
      </c>
      <c r="W37" s="21" t="n">
        <v>2980</v>
      </c>
      <c r="X37" s="21" t="s">
        <v>71</v>
      </c>
      <c r="Y37" s="20" t="s">
        <v>72</v>
      </c>
      <c r="Z37" s="37" t="n">
        <v>2900</v>
      </c>
      <c r="AA37" s="19" t="s">
        <v>73</v>
      </c>
      <c r="AB37" s="20" t="s">
        <v>74</v>
      </c>
      <c r="AC37" s="38" t="n">
        <v>2719.5</v>
      </c>
      <c r="AD37" s="21" t="s">
        <v>75</v>
      </c>
      <c r="AE37" s="24" t="s">
        <v>74</v>
      </c>
      <c r="AF37" s="38" t="n">
        <v>3000</v>
      </c>
      <c r="AG37" s="21" t="s">
        <v>76</v>
      </c>
      <c r="AH37" s="24" t="s">
        <v>77</v>
      </c>
      <c r="AI37" s="38" t="n">
        <v>3300</v>
      </c>
      <c r="AJ37" s="21" t="s">
        <v>78</v>
      </c>
      <c r="AK37" s="24" t="s">
        <v>79</v>
      </c>
      <c r="AL37" s="38" t="n">
        <v>3465</v>
      </c>
      <c r="AM37" s="12"/>
      <c r="AN37" s="25" t="n">
        <f aca="false">AVERAGE(W37,Z37,AC37,AF37,AI37,AL37)</f>
        <v>3060.75</v>
      </c>
      <c r="AO37" s="26" t="n">
        <f aca="false">AM37*AN37</f>
        <v>0</v>
      </c>
      <c r="AP37" s="27"/>
      <c r="AQ37" s="26"/>
      <c r="AR37" s="17"/>
      <c r="AS37" s="17"/>
      <c r="AT37" s="28"/>
      <c r="AU37" s="28"/>
      <c r="AV37" s="28"/>
      <c r="AW37" s="28"/>
      <c r="AX37" s="28"/>
      <c r="AY37" s="29"/>
      <c r="AZ37" s="30" t="n">
        <f aca="false">AY37*AN37</f>
        <v>0</v>
      </c>
      <c r="BA37" s="31" t="n">
        <v>2</v>
      </c>
      <c r="BB37" s="32" t="n">
        <f aca="false">BA37*AN37</f>
        <v>6121.5</v>
      </c>
      <c r="BC37" s="33" t="n">
        <f aca="false">BA37+AY37</f>
        <v>2</v>
      </c>
      <c r="BD37" s="34" t="n">
        <f aca="false">BC37*AN37</f>
        <v>6121.5</v>
      </c>
    </row>
    <row r="38" customFormat="false" ht="22.5" hidden="false" customHeight="true" outlineLevel="0" collapsed="false">
      <c r="A38" s="12" t="s">
        <v>56</v>
      </c>
      <c r="B38" s="12" t="s">
        <v>57</v>
      </c>
      <c r="C38" s="12" t="s">
        <v>58</v>
      </c>
      <c r="D38" s="13" t="n">
        <v>4</v>
      </c>
      <c r="E38" s="13" t="s">
        <v>59</v>
      </c>
      <c r="F38" s="12" t="s">
        <v>60</v>
      </c>
      <c r="G38" s="12" t="s">
        <v>60</v>
      </c>
      <c r="H38" s="14" t="s">
        <v>61</v>
      </c>
      <c r="I38" s="12" t="n">
        <v>158154</v>
      </c>
      <c r="J38" s="12"/>
      <c r="K38" s="13" t="s">
        <v>62</v>
      </c>
      <c r="L38" s="12" t="s">
        <v>63</v>
      </c>
      <c r="M38" s="12" t="s">
        <v>64</v>
      </c>
      <c r="N38" s="12" t="s">
        <v>65</v>
      </c>
      <c r="O38" s="43" t="n">
        <v>5</v>
      </c>
      <c r="P38" s="16" t="n">
        <v>37</v>
      </c>
      <c r="Q38" s="36"/>
      <c r="R38" s="39" t="s">
        <v>151</v>
      </c>
      <c r="S38" s="18" t="s">
        <v>152</v>
      </c>
      <c r="T38" s="12" t="s">
        <v>68</v>
      </c>
      <c r="U38" s="19" t="s">
        <v>69</v>
      </c>
      <c r="V38" s="20" t="s">
        <v>70</v>
      </c>
      <c r="W38" s="21" t="n">
        <v>2280</v>
      </c>
      <c r="X38" s="21" t="s">
        <v>71</v>
      </c>
      <c r="Y38" s="20" t="s">
        <v>72</v>
      </c>
      <c r="Z38" s="37" t="n">
        <v>2250</v>
      </c>
      <c r="AA38" s="19" t="s">
        <v>73</v>
      </c>
      <c r="AB38" s="20" t="s">
        <v>74</v>
      </c>
      <c r="AC38" s="38" t="n">
        <v>1850</v>
      </c>
      <c r="AD38" s="21" t="s">
        <v>75</v>
      </c>
      <c r="AE38" s="24" t="s">
        <v>74</v>
      </c>
      <c r="AF38" s="38" t="n">
        <v>1000</v>
      </c>
      <c r="AG38" s="21" t="s">
        <v>76</v>
      </c>
      <c r="AH38" s="24" t="s">
        <v>77</v>
      </c>
      <c r="AI38" s="38" t="n">
        <v>3300</v>
      </c>
      <c r="AJ38" s="21" t="s">
        <v>78</v>
      </c>
      <c r="AK38" s="24" t="s">
        <v>79</v>
      </c>
      <c r="AL38" s="38" t="n">
        <v>2465</v>
      </c>
      <c r="AM38" s="12"/>
      <c r="AN38" s="25" t="n">
        <f aca="false">AVERAGE(W38,Z38,AC38,AF38,AI38,AL38)</f>
        <v>2190.83333333333</v>
      </c>
      <c r="AO38" s="26" t="n">
        <f aca="false">AM38*AN38</f>
        <v>0</v>
      </c>
      <c r="AP38" s="27"/>
      <c r="AQ38" s="26"/>
      <c r="AR38" s="17"/>
      <c r="AS38" s="17"/>
      <c r="AT38" s="28"/>
      <c r="AU38" s="28"/>
      <c r="AV38" s="28"/>
      <c r="AW38" s="28"/>
      <c r="AX38" s="28"/>
      <c r="AY38" s="29"/>
      <c r="AZ38" s="30" t="n">
        <f aca="false">AY38*AN38</f>
        <v>0</v>
      </c>
      <c r="BA38" s="31" t="n">
        <v>1</v>
      </c>
      <c r="BB38" s="32" t="n">
        <f aca="false">BA38*AN38</f>
        <v>2190.83333333333</v>
      </c>
      <c r="BC38" s="33" t="n">
        <f aca="false">BA38+AY38</f>
        <v>1</v>
      </c>
      <c r="BD38" s="34" t="n">
        <f aca="false">BC38*AN38</f>
        <v>2190.83333333333</v>
      </c>
    </row>
    <row r="39" customFormat="false" ht="22.5" hidden="false" customHeight="true" outlineLevel="0" collapsed="false">
      <c r="A39" s="12" t="s">
        <v>56</v>
      </c>
      <c r="B39" s="12" t="s">
        <v>57</v>
      </c>
      <c r="C39" s="12" t="s">
        <v>58</v>
      </c>
      <c r="D39" s="13" t="n">
        <v>4</v>
      </c>
      <c r="E39" s="13" t="s">
        <v>59</v>
      </c>
      <c r="F39" s="12" t="s">
        <v>60</v>
      </c>
      <c r="G39" s="12" t="s">
        <v>60</v>
      </c>
      <c r="H39" s="14" t="s">
        <v>61</v>
      </c>
      <c r="I39" s="12" t="n">
        <v>158154</v>
      </c>
      <c r="J39" s="12"/>
      <c r="K39" s="13" t="s">
        <v>62</v>
      </c>
      <c r="L39" s="12" t="s">
        <v>63</v>
      </c>
      <c r="M39" s="12" t="s">
        <v>64</v>
      </c>
      <c r="N39" s="12" t="s">
        <v>65</v>
      </c>
      <c r="O39" s="43" t="n">
        <v>5</v>
      </c>
      <c r="P39" s="35" t="n">
        <v>38</v>
      </c>
      <c r="Q39" s="36"/>
      <c r="R39" s="17" t="s">
        <v>153</v>
      </c>
      <c r="S39" s="18" t="s">
        <v>154</v>
      </c>
      <c r="T39" s="12" t="s">
        <v>68</v>
      </c>
      <c r="U39" s="19" t="s">
        <v>69</v>
      </c>
      <c r="V39" s="20" t="s">
        <v>70</v>
      </c>
      <c r="W39" s="21" t="n">
        <v>1150</v>
      </c>
      <c r="X39" s="21" t="s">
        <v>71</v>
      </c>
      <c r="Y39" s="20" t="s">
        <v>72</v>
      </c>
      <c r="Z39" s="37" t="n">
        <v>1100</v>
      </c>
      <c r="AA39" s="19" t="s">
        <v>73</v>
      </c>
      <c r="AB39" s="20" t="s">
        <v>74</v>
      </c>
      <c r="AC39" s="38" t="n">
        <v>850</v>
      </c>
      <c r="AD39" s="21" t="s">
        <v>75</v>
      </c>
      <c r="AE39" s="24" t="s">
        <v>74</v>
      </c>
      <c r="AF39" s="38" t="n">
        <v>998</v>
      </c>
      <c r="AG39" s="21" t="s">
        <v>76</v>
      </c>
      <c r="AH39" s="24" t="s">
        <v>77</v>
      </c>
      <c r="AI39" s="38" t="n">
        <v>1100</v>
      </c>
      <c r="AJ39" s="21" t="s">
        <v>78</v>
      </c>
      <c r="AK39" s="24" t="s">
        <v>79</v>
      </c>
      <c r="AL39" s="38" t="n">
        <v>1155</v>
      </c>
      <c r="AM39" s="12"/>
      <c r="AN39" s="25" t="n">
        <f aca="false">AVERAGE(W39,Z39,AC39,AF39,AI39,AL39)</f>
        <v>1058.83333333333</v>
      </c>
      <c r="AO39" s="26" t="n">
        <f aca="false">AM39*AN39</f>
        <v>0</v>
      </c>
      <c r="AP39" s="27"/>
      <c r="AQ39" s="26"/>
      <c r="AR39" s="17"/>
      <c r="AS39" s="17"/>
      <c r="AT39" s="28"/>
      <c r="AU39" s="28"/>
      <c r="AV39" s="28"/>
      <c r="AW39" s="28"/>
      <c r="AX39" s="28"/>
      <c r="AY39" s="29"/>
      <c r="AZ39" s="30" t="n">
        <f aca="false">AY39*AN39</f>
        <v>0</v>
      </c>
      <c r="BA39" s="31" t="n">
        <v>1</v>
      </c>
      <c r="BB39" s="32" t="n">
        <f aca="false">BA39*AN39</f>
        <v>1058.83333333333</v>
      </c>
      <c r="BC39" s="33" t="n">
        <f aca="false">BA39+AY39</f>
        <v>1</v>
      </c>
      <c r="BD39" s="34" t="n">
        <f aca="false">BC39*AN39</f>
        <v>1058.83333333333</v>
      </c>
    </row>
    <row r="40" customFormat="false" ht="22.5" hidden="false" customHeight="true" outlineLevel="0" collapsed="false">
      <c r="A40" s="12" t="s">
        <v>56</v>
      </c>
      <c r="B40" s="12" t="s">
        <v>57</v>
      </c>
      <c r="C40" s="12" t="s">
        <v>58</v>
      </c>
      <c r="D40" s="13" t="n">
        <v>4</v>
      </c>
      <c r="E40" s="13" t="s">
        <v>59</v>
      </c>
      <c r="F40" s="12" t="s">
        <v>60</v>
      </c>
      <c r="G40" s="12" t="s">
        <v>60</v>
      </c>
      <c r="H40" s="14" t="s">
        <v>61</v>
      </c>
      <c r="I40" s="12" t="n">
        <v>158154</v>
      </c>
      <c r="J40" s="12"/>
      <c r="K40" s="13" t="s">
        <v>62</v>
      </c>
      <c r="L40" s="12" t="s">
        <v>63</v>
      </c>
      <c r="M40" s="12" t="s">
        <v>64</v>
      </c>
      <c r="N40" s="12" t="s">
        <v>65</v>
      </c>
      <c r="O40" s="43" t="n">
        <v>5</v>
      </c>
      <c r="P40" s="35" t="n">
        <v>39</v>
      </c>
      <c r="Q40" s="36"/>
      <c r="R40" s="39" t="s">
        <v>155</v>
      </c>
      <c r="S40" s="18" t="s">
        <v>156</v>
      </c>
      <c r="T40" s="12" t="s">
        <v>68</v>
      </c>
      <c r="U40" s="19" t="s">
        <v>69</v>
      </c>
      <c r="V40" s="20" t="s">
        <v>70</v>
      </c>
      <c r="W40" s="21" t="n">
        <v>2500</v>
      </c>
      <c r="X40" s="21" t="s">
        <v>71</v>
      </c>
      <c r="Y40" s="20" t="s">
        <v>72</v>
      </c>
      <c r="Z40" s="37" t="n">
        <v>2400</v>
      </c>
      <c r="AA40" s="19" t="s">
        <v>73</v>
      </c>
      <c r="AB40" s="20" t="s">
        <v>74</v>
      </c>
      <c r="AC40" s="38" t="n">
        <v>2023</v>
      </c>
      <c r="AD40" s="21" t="s">
        <v>75</v>
      </c>
      <c r="AE40" s="24" t="s">
        <v>74</v>
      </c>
      <c r="AF40" s="38" t="n">
        <v>2100</v>
      </c>
      <c r="AG40" s="21" t="s">
        <v>76</v>
      </c>
      <c r="AH40" s="24" t="s">
        <v>77</v>
      </c>
      <c r="AI40" s="38" t="n">
        <v>1097.8</v>
      </c>
      <c r="AJ40" s="21" t="s">
        <v>78</v>
      </c>
      <c r="AK40" s="24" t="s">
        <v>79</v>
      </c>
      <c r="AL40" s="38" t="n">
        <v>1152</v>
      </c>
      <c r="AM40" s="12"/>
      <c r="AN40" s="25" t="n">
        <f aca="false">AVERAGE(W40,Z40,AC40,AF40,AI40,AL40)</f>
        <v>1878.8</v>
      </c>
      <c r="AO40" s="26" t="n">
        <f aca="false">AM40*AN40</f>
        <v>0</v>
      </c>
      <c r="AP40" s="27"/>
      <c r="AQ40" s="26"/>
      <c r="AR40" s="17"/>
      <c r="AS40" s="17"/>
      <c r="AT40" s="28"/>
      <c r="AU40" s="28"/>
      <c r="AV40" s="28"/>
      <c r="AW40" s="28"/>
      <c r="AX40" s="28"/>
      <c r="AY40" s="29"/>
      <c r="AZ40" s="30" t="n">
        <f aca="false">AY40*AN40</f>
        <v>0</v>
      </c>
      <c r="BA40" s="31" t="n">
        <v>1</v>
      </c>
      <c r="BB40" s="32" t="n">
        <f aca="false">BA40*AN40</f>
        <v>1878.8</v>
      </c>
      <c r="BC40" s="33" t="n">
        <f aca="false">BA40+AY40</f>
        <v>1</v>
      </c>
      <c r="BD40" s="34" t="n">
        <f aca="false">BC40*AN40</f>
        <v>1878.8</v>
      </c>
    </row>
    <row r="41" customFormat="false" ht="22.5" hidden="false" customHeight="true" outlineLevel="0" collapsed="false">
      <c r="A41" s="12" t="s">
        <v>56</v>
      </c>
      <c r="B41" s="12" t="s">
        <v>57</v>
      </c>
      <c r="C41" s="12" t="s">
        <v>58</v>
      </c>
      <c r="D41" s="13" t="n">
        <v>4</v>
      </c>
      <c r="E41" s="13" t="s">
        <v>59</v>
      </c>
      <c r="F41" s="12" t="s">
        <v>60</v>
      </c>
      <c r="G41" s="12" t="s">
        <v>60</v>
      </c>
      <c r="H41" s="14" t="s">
        <v>61</v>
      </c>
      <c r="I41" s="12" t="n">
        <v>158154</v>
      </c>
      <c r="J41" s="12"/>
      <c r="K41" s="13" t="s">
        <v>62</v>
      </c>
      <c r="L41" s="12" t="s">
        <v>63</v>
      </c>
      <c r="M41" s="12" t="s">
        <v>64</v>
      </c>
      <c r="N41" s="12" t="s">
        <v>65</v>
      </c>
      <c r="O41" s="13"/>
      <c r="P41" s="16" t="n">
        <v>40</v>
      </c>
      <c r="Q41" s="36"/>
      <c r="R41" s="39" t="s">
        <v>157</v>
      </c>
      <c r="S41" s="18" t="s">
        <v>158</v>
      </c>
      <c r="T41" s="12" t="s">
        <v>68</v>
      </c>
      <c r="U41" s="19" t="s">
        <v>69</v>
      </c>
      <c r="V41" s="20" t="s">
        <v>70</v>
      </c>
      <c r="W41" s="21" t="n">
        <v>1990</v>
      </c>
      <c r="X41" s="21" t="s">
        <v>71</v>
      </c>
      <c r="Y41" s="20" t="s">
        <v>72</v>
      </c>
      <c r="Z41" s="22" t="n">
        <v>1900</v>
      </c>
      <c r="AA41" s="19" t="s">
        <v>73</v>
      </c>
      <c r="AB41" s="20" t="s">
        <v>74</v>
      </c>
      <c r="AC41" s="23" t="n">
        <v>1600</v>
      </c>
      <c r="AD41" s="21" t="s">
        <v>75</v>
      </c>
      <c r="AE41" s="24" t="s">
        <v>74</v>
      </c>
      <c r="AF41" s="23" t="n">
        <v>1870</v>
      </c>
      <c r="AG41" s="21" t="s">
        <v>76</v>
      </c>
      <c r="AH41" s="24" t="s">
        <v>77</v>
      </c>
      <c r="AI41" s="23" t="n">
        <v>2310</v>
      </c>
      <c r="AJ41" s="21" t="s">
        <v>78</v>
      </c>
      <c r="AK41" s="24" t="s">
        <v>79</v>
      </c>
      <c r="AL41" s="23" t="n">
        <v>2425</v>
      </c>
      <c r="AM41" s="12"/>
      <c r="AN41" s="25" t="n">
        <f aca="false">AVERAGE(W41,Z41,AC41,AF41,AI41,AL41)</f>
        <v>2015.83333333333</v>
      </c>
      <c r="AO41" s="26" t="n">
        <f aca="false">AM41*AN41</f>
        <v>0</v>
      </c>
      <c r="AP41" s="27"/>
      <c r="AQ41" s="26"/>
      <c r="AR41" s="17"/>
      <c r="AS41" s="17"/>
      <c r="AT41" s="28"/>
      <c r="AU41" s="28"/>
      <c r="AV41" s="28"/>
      <c r="AW41" s="28"/>
      <c r="AX41" s="28"/>
      <c r="AY41" s="29"/>
      <c r="AZ41" s="30" t="n">
        <f aca="false">AY41*AN41</f>
        <v>0</v>
      </c>
      <c r="BA41" s="31" t="n">
        <v>1</v>
      </c>
      <c r="BB41" s="32" t="n">
        <f aca="false">BA41*AN41</f>
        <v>2015.83333333333</v>
      </c>
      <c r="BC41" s="33" t="n">
        <f aca="false">BA41+AY41</f>
        <v>1</v>
      </c>
      <c r="BD41" s="34" t="n">
        <f aca="false">BC41*AN41</f>
        <v>2015.83333333333</v>
      </c>
    </row>
    <row r="42" customFormat="false" ht="22.5" hidden="false" customHeight="true" outlineLevel="0" collapsed="false">
      <c r="A42" s="12" t="s">
        <v>56</v>
      </c>
      <c r="B42" s="12" t="s">
        <v>57</v>
      </c>
      <c r="C42" s="12" t="s">
        <v>58</v>
      </c>
      <c r="D42" s="13" t="n">
        <v>4</v>
      </c>
      <c r="E42" s="13" t="s">
        <v>59</v>
      </c>
      <c r="F42" s="12" t="s">
        <v>60</v>
      </c>
      <c r="G42" s="12" t="s">
        <v>60</v>
      </c>
      <c r="H42" s="14" t="s">
        <v>61</v>
      </c>
      <c r="I42" s="12" t="n">
        <v>158154</v>
      </c>
      <c r="J42" s="12"/>
      <c r="K42" s="13" t="s">
        <v>62</v>
      </c>
      <c r="L42" s="12" t="s">
        <v>63</v>
      </c>
      <c r="M42" s="12" t="s">
        <v>64</v>
      </c>
      <c r="N42" s="12" t="s">
        <v>65</v>
      </c>
      <c r="O42" s="13"/>
      <c r="P42" s="35" t="n">
        <v>41</v>
      </c>
      <c r="Q42" s="36"/>
      <c r="R42" s="39" t="s">
        <v>159</v>
      </c>
      <c r="S42" s="18" t="s">
        <v>160</v>
      </c>
      <c r="T42" s="12" t="s">
        <v>68</v>
      </c>
      <c r="U42" s="19" t="s">
        <v>69</v>
      </c>
      <c r="V42" s="20" t="s">
        <v>70</v>
      </c>
      <c r="W42" s="21" t="n">
        <v>1390</v>
      </c>
      <c r="X42" s="21" t="s">
        <v>71</v>
      </c>
      <c r="Y42" s="20" t="s">
        <v>72</v>
      </c>
      <c r="Z42" s="37" t="n">
        <v>1350</v>
      </c>
      <c r="AA42" s="19" t="s">
        <v>73</v>
      </c>
      <c r="AB42" s="20" t="s">
        <v>74</v>
      </c>
      <c r="AC42" s="38" t="n">
        <v>1050</v>
      </c>
      <c r="AD42" s="21" t="s">
        <v>75</v>
      </c>
      <c r="AE42" s="24" t="s">
        <v>74</v>
      </c>
      <c r="AF42" s="38" t="n">
        <v>1230</v>
      </c>
      <c r="AG42" s="21" t="s">
        <v>76</v>
      </c>
      <c r="AH42" s="24" t="s">
        <v>77</v>
      </c>
      <c r="AI42" s="38" t="n">
        <v>2057</v>
      </c>
      <c r="AJ42" s="21" t="s">
        <v>78</v>
      </c>
      <c r="AK42" s="24" t="s">
        <v>79</v>
      </c>
      <c r="AL42" s="38" t="n">
        <v>2159</v>
      </c>
      <c r="AM42" s="12"/>
      <c r="AN42" s="25" t="n">
        <f aca="false">AVERAGE(W42,Z42,AC42,AF42,AI42,AL42)</f>
        <v>1539.33333333333</v>
      </c>
      <c r="AO42" s="26" t="n">
        <f aca="false">AM42*AN42</f>
        <v>0</v>
      </c>
      <c r="AP42" s="27"/>
      <c r="AQ42" s="26"/>
      <c r="AR42" s="17"/>
      <c r="AS42" s="17"/>
      <c r="AT42" s="28"/>
      <c r="AU42" s="28"/>
      <c r="AV42" s="28"/>
      <c r="AW42" s="28"/>
      <c r="AX42" s="28"/>
      <c r="AY42" s="29"/>
      <c r="AZ42" s="30" t="n">
        <f aca="false">AY42*AN42</f>
        <v>0</v>
      </c>
      <c r="BA42" s="31" t="n">
        <v>1</v>
      </c>
      <c r="BB42" s="32" t="n">
        <f aca="false">BA42*AN42</f>
        <v>1539.33333333333</v>
      </c>
      <c r="BC42" s="33" t="n">
        <f aca="false">BA42+AY42</f>
        <v>1</v>
      </c>
      <c r="BD42" s="34" t="n">
        <f aca="false">BC42*AN42</f>
        <v>1539.33333333333</v>
      </c>
    </row>
    <row r="43" customFormat="false" ht="22.5" hidden="false" customHeight="true" outlineLevel="0" collapsed="false">
      <c r="A43" s="12" t="s">
        <v>56</v>
      </c>
      <c r="B43" s="12" t="s">
        <v>57</v>
      </c>
      <c r="C43" s="12" t="s">
        <v>58</v>
      </c>
      <c r="D43" s="13" t="n">
        <v>4</v>
      </c>
      <c r="E43" s="13" t="s">
        <v>59</v>
      </c>
      <c r="F43" s="12" t="s">
        <v>60</v>
      </c>
      <c r="G43" s="12" t="s">
        <v>60</v>
      </c>
      <c r="H43" s="14" t="s">
        <v>61</v>
      </c>
      <c r="I43" s="12" t="n">
        <v>158154</v>
      </c>
      <c r="J43" s="12"/>
      <c r="K43" s="13" t="s">
        <v>62</v>
      </c>
      <c r="L43" s="12" t="s">
        <v>63</v>
      </c>
      <c r="M43" s="12" t="s">
        <v>64</v>
      </c>
      <c r="N43" s="12" t="s">
        <v>65</v>
      </c>
      <c r="O43" s="13"/>
      <c r="P43" s="35" t="n">
        <v>42</v>
      </c>
      <c r="Q43" s="36"/>
      <c r="R43" s="17" t="s">
        <v>161</v>
      </c>
      <c r="S43" s="18" t="s">
        <v>162</v>
      </c>
      <c r="T43" s="12" t="s">
        <v>68</v>
      </c>
      <c r="U43" s="19" t="s">
        <v>69</v>
      </c>
      <c r="V43" s="20" t="s">
        <v>70</v>
      </c>
      <c r="W43" s="21" t="n">
        <v>1990</v>
      </c>
      <c r="X43" s="21" t="s">
        <v>71</v>
      </c>
      <c r="Y43" s="20" t="s">
        <v>72</v>
      </c>
      <c r="Z43" s="37" t="n">
        <v>1950</v>
      </c>
      <c r="AA43" s="19" t="s">
        <v>73</v>
      </c>
      <c r="AB43" s="20" t="s">
        <v>74</v>
      </c>
      <c r="AC43" s="38" t="n">
        <v>1550</v>
      </c>
      <c r="AD43" s="21" t="s">
        <v>75</v>
      </c>
      <c r="AE43" s="24" t="s">
        <v>74</v>
      </c>
      <c r="AF43" s="38" t="n">
        <v>0</v>
      </c>
      <c r="AG43" s="21" t="s">
        <v>76</v>
      </c>
      <c r="AH43" s="24" t="s">
        <v>77</v>
      </c>
      <c r="AI43" s="38" t="n">
        <v>1353</v>
      </c>
      <c r="AJ43" s="21" t="s">
        <v>78</v>
      </c>
      <c r="AK43" s="24" t="s">
        <v>79</v>
      </c>
      <c r="AL43" s="38" t="n">
        <v>1420</v>
      </c>
      <c r="AM43" s="12"/>
      <c r="AN43" s="25" t="n">
        <f aca="false">AVERAGE(W43,Z43,AC43,AF43,AI43,AL43)</f>
        <v>1377.16666666667</v>
      </c>
      <c r="AO43" s="26" t="n">
        <f aca="false">AM43*AN43</f>
        <v>0</v>
      </c>
      <c r="AP43" s="27"/>
      <c r="AQ43" s="26"/>
      <c r="AR43" s="17"/>
      <c r="AS43" s="17"/>
      <c r="AT43" s="28"/>
      <c r="AU43" s="28"/>
      <c r="AV43" s="28"/>
      <c r="AW43" s="28"/>
      <c r="AX43" s="28"/>
      <c r="AY43" s="29"/>
      <c r="AZ43" s="30" t="n">
        <f aca="false">AY43*AN43</f>
        <v>0</v>
      </c>
      <c r="BA43" s="31" t="n">
        <v>1</v>
      </c>
      <c r="BB43" s="32" t="n">
        <f aca="false">BA43*AN43</f>
        <v>1377.16666666667</v>
      </c>
      <c r="BC43" s="33" t="n">
        <f aca="false">BA43+AY43</f>
        <v>1</v>
      </c>
      <c r="BD43" s="34" t="n">
        <f aca="false">BC43*AN43</f>
        <v>1377.16666666667</v>
      </c>
    </row>
    <row r="44" customFormat="false" ht="22.5" hidden="false" customHeight="true" outlineLevel="0" collapsed="false">
      <c r="A44" s="12" t="s">
        <v>56</v>
      </c>
      <c r="B44" s="12" t="s">
        <v>57</v>
      </c>
      <c r="C44" s="12" t="s">
        <v>58</v>
      </c>
      <c r="D44" s="13" t="n">
        <v>4</v>
      </c>
      <c r="E44" s="13" t="s">
        <v>59</v>
      </c>
      <c r="F44" s="12" t="s">
        <v>60</v>
      </c>
      <c r="G44" s="12" t="s">
        <v>60</v>
      </c>
      <c r="H44" s="14" t="s">
        <v>61</v>
      </c>
      <c r="I44" s="12" t="n">
        <v>158154</v>
      </c>
      <c r="J44" s="12"/>
      <c r="K44" s="13" t="s">
        <v>62</v>
      </c>
      <c r="L44" s="12" t="s">
        <v>63</v>
      </c>
      <c r="M44" s="12" t="s">
        <v>64</v>
      </c>
      <c r="N44" s="12" t="s">
        <v>65</v>
      </c>
      <c r="O44" s="13"/>
      <c r="P44" s="16" t="n">
        <v>43</v>
      </c>
      <c r="Q44" s="36"/>
      <c r="R44" s="17" t="s">
        <v>163</v>
      </c>
      <c r="S44" s="18" t="s">
        <v>164</v>
      </c>
      <c r="T44" s="12" t="s">
        <v>68</v>
      </c>
      <c r="U44" s="19" t="s">
        <v>69</v>
      </c>
      <c r="V44" s="20" t="s">
        <v>70</v>
      </c>
      <c r="W44" s="21" t="n">
        <v>4950</v>
      </c>
      <c r="X44" s="21" t="s">
        <v>71</v>
      </c>
      <c r="Y44" s="20" t="s">
        <v>72</v>
      </c>
      <c r="Z44" s="37" t="n">
        <v>4990</v>
      </c>
      <c r="AA44" s="19" t="s">
        <v>73</v>
      </c>
      <c r="AB44" s="20" t="s">
        <v>74</v>
      </c>
      <c r="AC44" s="38" t="n">
        <v>4399.5</v>
      </c>
      <c r="AD44" s="21" t="s">
        <v>75</v>
      </c>
      <c r="AE44" s="24" t="s">
        <v>74</v>
      </c>
      <c r="AF44" s="38" t="n">
        <v>5600</v>
      </c>
      <c r="AG44" s="21" t="s">
        <v>76</v>
      </c>
      <c r="AH44" s="24" t="s">
        <v>77</v>
      </c>
      <c r="AI44" s="38" t="n">
        <v>6160</v>
      </c>
      <c r="AJ44" s="21" t="s">
        <v>78</v>
      </c>
      <c r="AK44" s="24" t="s">
        <v>79</v>
      </c>
      <c r="AL44" s="38" t="n">
        <v>6468</v>
      </c>
      <c r="AM44" s="12"/>
      <c r="AN44" s="25" t="n">
        <f aca="false">AVERAGE(W44,Z44,AC44,AF44,AI44,AL44)</f>
        <v>5427.91666666667</v>
      </c>
      <c r="AO44" s="26" t="n">
        <f aca="false">AM44*AN44</f>
        <v>0</v>
      </c>
      <c r="AP44" s="27"/>
      <c r="AQ44" s="26"/>
      <c r="AR44" s="17"/>
      <c r="AS44" s="17"/>
      <c r="AT44" s="28"/>
      <c r="AU44" s="28"/>
      <c r="AV44" s="28"/>
      <c r="AW44" s="28"/>
      <c r="AX44" s="28"/>
      <c r="AY44" s="29"/>
      <c r="AZ44" s="30" t="n">
        <f aca="false">AY44*AN44</f>
        <v>0</v>
      </c>
      <c r="BA44" s="31" t="n">
        <v>1</v>
      </c>
      <c r="BB44" s="32" t="n">
        <f aca="false">BA44*AN44</f>
        <v>5427.91666666667</v>
      </c>
      <c r="BC44" s="33" t="n">
        <f aca="false">BA44+AY44</f>
        <v>1</v>
      </c>
      <c r="BD44" s="34" t="n">
        <f aca="false">BC44*AN44</f>
        <v>5427.91666666667</v>
      </c>
    </row>
    <row r="45" customFormat="false" ht="22.5" hidden="false" customHeight="true" outlineLevel="0" collapsed="false">
      <c r="A45" s="12" t="s">
        <v>56</v>
      </c>
      <c r="B45" s="12" t="s">
        <v>57</v>
      </c>
      <c r="C45" s="12" t="s">
        <v>58</v>
      </c>
      <c r="D45" s="13" t="n">
        <v>4</v>
      </c>
      <c r="E45" s="13" t="s">
        <v>59</v>
      </c>
      <c r="F45" s="12" t="s">
        <v>60</v>
      </c>
      <c r="G45" s="12" t="s">
        <v>60</v>
      </c>
      <c r="H45" s="14" t="s">
        <v>61</v>
      </c>
      <c r="I45" s="12" t="n">
        <v>158154</v>
      </c>
      <c r="J45" s="12"/>
      <c r="K45" s="13" t="s">
        <v>62</v>
      </c>
      <c r="L45" s="12" t="s">
        <v>63</v>
      </c>
      <c r="M45" s="12" t="s">
        <v>64</v>
      </c>
      <c r="N45" s="12" t="s">
        <v>65</v>
      </c>
      <c r="O45" s="13"/>
      <c r="P45" s="35" t="n">
        <v>44</v>
      </c>
      <c r="Q45" s="36"/>
      <c r="R45" s="17" t="s">
        <v>165</v>
      </c>
      <c r="S45" s="18" t="s">
        <v>166</v>
      </c>
      <c r="T45" s="12" t="s">
        <v>68</v>
      </c>
      <c r="U45" s="19" t="s">
        <v>69</v>
      </c>
      <c r="V45" s="20" t="s">
        <v>70</v>
      </c>
      <c r="W45" s="21" t="n">
        <v>730</v>
      </c>
      <c r="X45" s="21" t="s">
        <v>71</v>
      </c>
      <c r="Y45" s="20" t="s">
        <v>72</v>
      </c>
      <c r="Z45" s="37" t="n">
        <v>750</v>
      </c>
      <c r="AA45" s="19" t="s">
        <v>73</v>
      </c>
      <c r="AB45" s="20" t="s">
        <v>74</v>
      </c>
      <c r="AC45" s="38" t="n">
        <v>597.6</v>
      </c>
      <c r="AD45" s="21" t="s">
        <v>75</v>
      </c>
      <c r="AE45" s="24" t="s">
        <v>74</v>
      </c>
      <c r="AF45" s="38" t="n">
        <v>0</v>
      </c>
      <c r="AG45" s="21" t="s">
        <v>76</v>
      </c>
      <c r="AH45" s="24" t="s">
        <v>77</v>
      </c>
      <c r="AI45" s="38" t="n">
        <v>308</v>
      </c>
      <c r="AJ45" s="21" t="s">
        <v>78</v>
      </c>
      <c r="AK45" s="24" t="s">
        <v>79</v>
      </c>
      <c r="AL45" s="38" t="n">
        <v>323</v>
      </c>
      <c r="AM45" s="12"/>
      <c r="AN45" s="25" t="n">
        <f aca="false">AVERAGE(W45,Z45,AC45,AF45,AI45,AL45)</f>
        <v>451.433333333333</v>
      </c>
      <c r="AO45" s="26" t="n">
        <f aca="false">AM45*AN45</f>
        <v>0</v>
      </c>
      <c r="AP45" s="17"/>
      <c r="AQ45" s="26"/>
      <c r="AR45" s="17"/>
      <c r="AS45" s="17"/>
      <c r="AT45" s="28"/>
      <c r="AU45" s="28"/>
      <c r="AV45" s="28"/>
      <c r="AW45" s="28"/>
      <c r="AX45" s="28"/>
      <c r="AY45" s="29"/>
      <c r="AZ45" s="30" t="n">
        <f aca="false">AY45*AN45</f>
        <v>0</v>
      </c>
      <c r="BA45" s="31" t="n">
        <v>2</v>
      </c>
      <c r="BB45" s="32" t="n">
        <f aca="false">BA45*AN45</f>
        <v>902.866666666666</v>
      </c>
      <c r="BC45" s="33" t="n">
        <f aca="false">BA45+AY45</f>
        <v>2</v>
      </c>
      <c r="BD45" s="34" t="n">
        <f aca="false">BC45*AN45</f>
        <v>902.866666666666</v>
      </c>
    </row>
    <row r="46" customFormat="false" ht="22.5" hidden="false" customHeight="true" outlineLevel="0" collapsed="false">
      <c r="A46" s="12" t="s">
        <v>56</v>
      </c>
      <c r="B46" s="12" t="s">
        <v>57</v>
      </c>
      <c r="C46" s="12" t="s">
        <v>58</v>
      </c>
      <c r="D46" s="13" t="n">
        <v>4</v>
      </c>
      <c r="E46" s="13" t="s">
        <v>59</v>
      </c>
      <c r="F46" s="12" t="s">
        <v>60</v>
      </c>
      <c r="G46" s="12" t="s">
        <v>60</v>
      </c>
      <c r="H46" s="14" t="s">
        <v>61</v>
      </c>
      <c r="I46" s="12" t="n">
        <v>158154</v>
      </c>
      <c r="J46" s="12"/>
      <c r="K46" s="13" t="s">
        <v>62</v>
      </c>
      <c r="L46" s="12" t="s">
        <v>63</v>
      </c>
      <c r="M46" s="12" t="s">
        <v>64</v>
      </c>
      <c r="N46" s="12" t="s">
        <v>65</v>
      </c>
      <c r="O46" s="13"/>
      <c r="P46" s="35" t="n">
        <v>45</v>
      </c>
      <c r="Q46" s="36"/>
      <c r="R46" s="39" t="s">
        <v>167</v>
      </c>
      <c r="S46" s="18" t="s">
        <v>168</v>
      </c>
      <c r="T46" s="12" t="s">
        <v>68</v>
      </c>
      <c r="U46" s="19" t="s">
        <v>69</v>
      </c>
      <c r="V46" s="20" t="s">
        <v>70</v>
      </c>
      <c r="W46" s="21" t="n">
        <v>360</v>
      </c>
      <c r="X46" s="21" t="s">
        <v>71</v>
      </c>
      <c r="Y46" s="20" t="s">
        <v>72</v>
      </c>
      <c r="Z46" s="37" t="n">
        <v>350</v>
      </c>
      <c r="AA46" s="19" t="s">
        <v>73</v>
      </c>
      <c r="AB46" s="20" t="s">
        <v>74</v>
      </c>
      <c r="AC46" s="38" t="n">
        <v>250</v>
      </c>
      <c r="AD46" s="21" t="s">
        <v>75</v>
      </c>
      <c r="AE46" s="24" t="s">
        <v>74</v>
      </c>
      <c r="AF46" s="38" t="n">
        <v>280</v>
      </c>
      <c r="AG46" s="21" t="s">
        <v>76</v>
      </c>
      <c r="AH46" s="24" t="s">
        <v>77</v>
      </c>
      <c r="AI46" s="38" t="n">
        <v>429</v>
      </c>
      <c r="AJ46" s="21" t="s">
        <v>78</v>
      </c>
      <c r="AK46" s="24" t="s">
        <v>79</v>
      </c>
      <c r="AL46" s="38" t="n">
        <v>450</v>
      </c>
      <c r="AM46" s="12"/>
      <c r="AN46" s="25" t="n">
        <f aca="false">AVERAGE(W46,Z46,AC46,AF46,AI46,AL46)</f>
        <v>353.166666666667</v>
      </c>
      <c r="AO46" s="26" t="n">
        <f aca="false">AM46*AN46</f>
        <v>0</v>
      </c>
      <c r="AP46" s="17"/>
      <c r="AQ46" s="26"/>
      <c r="AR46" s="17"/>
      <c r="AS46" s="17"/>
      <c r="AT46" s="28"/>
      <c r="AU46" s="28"/>
      <c r="AV46" s="28"/>
      <c r="AW46" s="28"/>
      <c r="AX46" s="28"/>
      <c r="AY46" s="29"/>
      <c r="AZ46" s="30" t="n">
        <f aca="false">AY46*AN46</f>
        <v>0</v>
      </c>
      <c r="BA46" s="31" t="n">
        <v>2</v>
      </c>
      <c r="BB46" s="32" t="n">
        <f aca="false">BA46*AN46</f>
        <v>706.333333333334</v>
      </c>
      <c r="BC46" s="33" t="n">
        <f aca="false">BA46+AY46</f>
        <v>2</v>
      </c>
      <c r="BD46" s="34" t="n">
        <f aca="false">BC46*AN46</f>
        <v>706.333333333334</v>
      </c>
    </row>
    <row r="47" customFormat="false" ht="22.5" hidden="false" customHeight="true" outlineLevel="0" collapsed="false">
      <c r="A47" s="12" t="s">
        <v>56</v>
      </c>
      <c r="B47" s="12" t="s">
        <v>57</v>
      </c>
      <c r="C47" s="12" t="s">
        <v>58</v>
      </c>
      <c r="D47" s="13" t="n">
        <v>4</v>
      </c>
      <c r="E47" s="13" t="s">
        <v>59</v>
      </c>
      <c r="F47" s="12" t="s">
        <v>60</v>
      </c>
      <c r="G47" s="12" t="s">
        <v>60</v>
      </c>
      <c r="H47" s="14" t="s">
        <v>61</v>
      </c>
      <c r="I47" s="12" t="n">
        <v>158154</v>
      </c>
      <c r="J47" s="12"/>
      <c r="K47" s="13" t="s">
        <v>62</v>
      </c>
      <c r="L47" s="12" t="s">
        <v>63</v>
      </c>
      <c r="M47" s="12" t="s">
        <v>64</v>
      </c>
      <c r="N47" s="12" t="s">
        <v>65</v>
      </c>
      <c r="O47" s="13"/>
      <c r="P47" s="16" t="n">
        <v>46</v>
      </c>
      <c r="Q47" s="36"/>
      <c r="R47" s="39" t="s">
        <v>169</v>
      </c>
      <c r="S47" s="18" t="s">
        <v>170</v>
      </c>
      <c r="T47" s="12" t="s">
        <v>68</v>
      </c>
      <c r="U47" s="19" t="s">
        <v>69</v>
      </c>
      <c r="V47" s="20" t="s">
        <v>70</v>
      </c>
      <c r="W47" s="21" t="n">
        <v>370</v>
      </c>
      <c r="X47" s="21" t="s">
        <v>71</v>
      </c>
      <c r="Y47" s="20" t="s">
        <v>72</v>
      </c>
      <c r="Z47" s="37" t="n">
        <v>350</v>
      </c>
      <c r="AA47" s="19" t="s">
        <v>73</v>
      </c>
      <c r="AB47" s="20" t="s">
        <v>74</v>
      </c>
      <c r="AC47" s="38" t="n">
        <v>250</v>
      </c>
      <c r="AD47" s="21" t="s">
        <v>75</v>
      </c>
      <c r="AE47" s="24" t="s">
        <v>74</v>
      </c>
      <c r="AF47" s="38" t="n">
        <v>1548.75</v>
      </c>
      <c r="AG47" s="21" t="s">
        <v>76</v>
      </c>
      <c r="AH47" s="24" t="s">
        <v>77</v>
      </c>
      <c r="AI47" s="38" t="n">
        <v>1650</v>
      </c>
      <c r="AJ47" s="21" t="s">
        <v>78</v>
      </c>
      <c r="AK47" s="24" t="s">
        <v>79</v>
      </c>
      <c r="AL47" s="38" t="n">
        <v>1732</v>
      </c>
      <c r="AM47" s="12"/>
      <c r="AN47" s="25" t="n">
        <f aca="false">AVERAGE(W47,Z47,AC47,AF47,AI47,AL47)</f>
        <v>983.458333333333</v>
      </c>
      <c r="AO47" s="26" t="n">
        <f aca="false">AM47*AN47</f>
        <v>0</v>
      </c>
      <c r="AP47" s="17"/>
      <c r="AQ47" s="26"/>
      <c r="AR47" s="17"/>
      <c r="AS47" s="17"/>
      <c r="AT47" s="28"/>
      <c r="AU47" s="28"/>
      <c r="AV47" s="28"/>
      <c r="AW47" s="28"/>
      <c r="AX47" s="28"/>
      <c r="AY47" s="29"/>
      <c r="AZ47" s="30" t="n">
        <f aca="false">AY47*AN47</f>
        <v>0</v>
      </c>
      <c r="BA47" s="31" t="n">
        <v>2</v>
      </c>
      <c r="BB47" s="32" t="n">
        <f aca="false">BA47*AN47</f>
        <v>1966.91666666667</v>
      </c>
      <c r="BC47" s="33" t="n">
        <f aca="false">BA47+AY47</f>
        <v>2</v>
      </c>
      <c r="BD47" s="34" t="n">
        <f aca="false">BC47*AN47</f>
        <v>1966.91666666667</v>
      </c>
    </row>
    <row r="48" customFormat="false" ht="22.5" hidden="true" customHeight="true" outlineLevel="0" collapsed="false">
      <c r="A48" s="12" t="s">
        <v>56</v>
      </c>
      <c r="B48" s="12" t="s">
        <v>57</v>
      </c>
      <c r="C48" s="12" t="s">
        <v>58</v>
      </c>
      <c r="D48" s="13" t="n">
        <v>4</v>
      </c>
      <c r="E48" s="13" t="s">
        <v>59</v>
      </c>
      <c r="F48" s="12" t="s">
        <v>60</v>
      </c>
      <c r="G48" s="12" t="s">
        <v>60</v>
      </c>
      <c r="H48" s="14" t="s">
        <v>61</v>
      </c>
      <c r="I48" s="12" t="n">
        <v>158154</v>
      </c>
      <c r="J48" s="12"/>
      <c r="K48" s="13" t="s">
        <v>62</v>
      </c>
      <c r="L48" s="12" t="s">
        <v>63</v>
      </c>
      <c r="M48" s="12" t="s">
        <v>64</v>
      </c>
      <c r="N48" s="12" t="s">
        <v>65</v>
      </c>
      <c r="O48" s="13"/>
      <c r="P48" s="35" t="n">
        <v>47</v>
      </c>
      <c r="Q48" s="36"/>
      <c r="R48" s="39" t="s">
        <v>171</v>
      </c>
      <c r="S48" s="18" t="s">
        <v>172</v>
      </c>
      <c r="T48" s="12" t="s">
        <v>68</v>
      </c>
      <c r="U48" s="19" t="s">
        <v>69</v>
      </c>
      <c r="V48" s="20" t="s">
        <v>70</v>
      </c>
      <c r="W48" s="21" t="n">
        <v>790</v>
      </c>
      <c r="X48" s="21" t="s">
        <v>71</v>
      </c>
      <c r="Y48" s="20" t="s">
        <v>72</v>
      </c>
      <c r="Z48" s="37" t="n">
        <v>750</v>
      </c>
      <c r="AA48" s="19" t="s">
        <v>73</v>
      </c>
      <c r="AB48" s="20" t="s">
        <v>74</v>
      </c>
      <c r="AC48" s="38" t="n">
        <v>550</v>
      </c>
      <c r="AD48" s="21" t="s">
        <v>75</v>
      </c>
      <c r="AE48" s="24" t="s">
        <v>74</v>
      </c>
      <c r="AF48" s="38" t="n">
        <v>390</v>
      </c>
      <c r="AG48" s="21" t="s">
        <v>76</v>
      </c>
      <c r="AH48" s="24" t="s">
        <v>77</v>
      </c>
      <c r="AI48" s="38" t="n">
        <v>429</v>
      </c>
      <c r="AJ48" s="21" t="s">
        <v>78</v>
      </c>
      <c r="AK48" s="24" t="s">
        <v>79</v>
      </c>
      <c r="AL48" s="38" t="n">
        <v>542</v>
      </c>
      <c r="AM48" s="12"/>
      <c r="AN48" s="25" t="n">
        <f aca="false">AVERAGE(W48,Z48,AC48,AF48,AI48,AL48)</f>
        <v>575.166666666667</v>
      </c>
      <c r="AO48" s="26" t="n">
        <f aca="false">AM48*AN48</f>
        <v>0</v>
      </c>
      <c r="AP48" s="17"/>
      <c r="AQ48" s="26"/>
      <c r="AR48" s="17"/>
      <c r="AS48" s="17"/>
      <c r="AT48" s="28"/>
      <c r="AU48" s="28"/>
      <c r="AV48" s="28"/>
      <c r="AW48" s="28"/>
      <c r="AX48" s="28"/>
      <c r="AY48" s="29"/>
      <c r="AZ48" s="30" t="n">
        <f aca="false">AY48*AN48</f>
        <v>0</v>
      </c>
      <c r="BA48" s="31"/>
      <c r="BB48" s="32" t="n">
        <f aca="false">BA48*AN48</f>
        <v>0</v>
      </c>
      <c r="BC48" s="33" t="n">
        <f aca="false">BA48+AY48</f>
        <v>0</v>
      </c>
      <c r="BD48" s="34" t="n">
        <f aca="false">BC48*AN48</f>
        <v>0</v>
      </c>
    </row>
    <row r="49" customFormat="false" ht="22.5" hidden="true" customHeight="true" outlineLevel="0" collapsed="false">
      <c r="A49" s="12" t="s">
        <v>56</v>
      </c>
      <c r="B49" s="12" t="s">
        <v>57</v>
      </c>
      <c r="C49" s="12" t="s">
        <v>58</v>
      </c>
      <c r="D49" s="13" t="n">
        <v>4</v>
      </c>
      <c r="E49" s="13" t="s">
        <v>59</v>
      </c>
      <c r="F49" s="12" t="s">
        <v>60</v>
      </c>
      <c r="G49" s="12" t="s">
        <v>60</v>
      </c>
      <c r="H49" s="14" t="s">
        <v>61</v>
      </c>
      <c r="I49" s="12" t="n">
        <v>158154</v>
      </c>
      <c r="J49" s="12"/>
      <c r="K49" s="13" t="s">
        <v>62</v>
      </c>
      <c r="L49" s="12" t="s">
        <v>63</v>
      </c>
      <c r="M49" s="12" t="s">
        <v>64</v>
      </c>
      <c r="N49" s="12" t="s">
        <v>65</v>
      </c>
      <c r="O49" s="13"/>
      <c r="P49" s="35" t="n">
        <v>48</v>
      </c>
      <c r="Q49" s="36"/>
      <c r="R49" s="39" t="s">
        <v>173</v>
      </c>
      <c r="S49" s="18" t="s">
        <v>174</v>
      </c>
      <c r="T49" s="12" t="s">
        <v>68</v>
      </c>
      <c r="U49" s="19" t="s">
        <v>69</v>
      </c>
      <c r="V49" s="20" t="s">
        <v>70</v>
      </c>
      <c r="W49" s="21" t="n">
        <v>490</v>
      </c>
      <c r="X49" s="21" t="s">
        <v>71</v>
      </c>
      <c r="Y49" s="20" t="s">
        <v>72</v>
      </c>
      <c r="Z49" s="37" t="n">
        <v>450</v>
      </c>
      <c r="AA49" s="19" t="s">
        <v>73</v>
      </c>
      <c r="AB49" s="20" t="s">
        <v>74</v>
      </c>
      <c r="AC49" s="38" t="n">
        <v>360</v>
      </c>
      <c r="AD49" s="21" t="s">
        <v>75</v>
      </c>
      <c r="AE49" s="24" t="s">
        <v>74</v>
      </c>
      <c r="AF49" s="38" t="n">
        <v>470</v>
      </c>
      <c r="AG49" s="21" t="s">
        <v>76</v>
      </c>
      <c r="AH49" s="24" t="s">
        <v>77</v>
      </c>
      <c r="AI49" s="38" t="n">
        <v>517</v>
      </c>
      <c r="AJ49" s="21" t="s">
        <v>78</v>
      </c>
      <c r="AK49" s="24" t="s">
        <v>79</v>
      </c>
      <c r="AL49" s="38" t="n">
        <v>542</v>
      </c>
      <c r="AM49" s="12"/>
      <c r="AN49" s="25" t="n">
        <f aca="false">AVERAGE(W49,Z49,AC49,AF49,AI49,AL49)</f>
        <v>471.5</v>
      </c>
      <c r="AO49" s="26" t="n">
        <f aca="false">AM49*AN49</f>
        <v>0</v>
      </c>
      <c r="AP49" s="17"/>
      <c r="AQ49" s="26"/>
      <c r="AR49" s="17"/>
      <c r="AS49" s="17"/>
      <c r="AT49" s="28"/>
      <c r="AU49" s="28"/>
      <c r="AV49" s="28"/>
      <c r="AW49" s="28"/>
      <c r="AX49" s="28"/>
      <c r="AY49" s="29"/>
      <c r="AZ49" s="30" t="n">
        <f aca="false">AY49*AN49</f>
        <v>0</v>
      </c>
      <c r="BA49" s="31"/>
      <c r="BB49" s="32" t="n">
        <f aca="false">BA49*AN49</f>
        <v>0</v>
      </c>
      <c r="BC49" s="33" t="n">
        <f aca="false">BA49+AY49</f>
        <v>0</v>
      </c>
      <c r="BD49" s="34" t="n">
        <f aca="false">BC49*AN49</f>
        <v>0</v>
      </c>
    </row>
    <row r="50" customFormat="false" ht="22.5" hidden="false" customHeight="true" outlineLevel="0" collapsed="false">
      <c r="A50" s="12" t="s">
        <v>56</v>
      </c>
      <c r="B50" s="12" t="s">
        <v>57</v>
      </c>
      <c r="C50" s="12" t="s">
        <v>58</v>
      </c>
      <c r="D50" s="13" t="n">
        <v>4</v>
      </c>
      <c r="E50" s="13" t="s">
        <v>59</v>
      </c>
      <c r="F50" s="12" t="s">
        <v>60</v>
      </c>
      <c r="G50" s="12" t="s">
        <v>60</v>
      </c>
      <c r="H50" s="14" t="s">
        <v>61</v>
      </c>
      <c r="I50" s="12" t="n">
        <v>158154</v>
      </c>
      <c r="J50" s="12"/>
      <c r="K50" s="13" t="s">
        <v>62</v>
      </c>
      <c r="L50" s="12" t="s">
        <v>63</v>
      </c>
      <c r="M50" s="12" t="s">
        <v>64</v>
      </c>
      <c r="N50" s="12" t="s">
        <v>65</v>
      </c>
      <c r="O50" s="13"/>
      <c r="P50" s="16" t="n">
        <v>49</v>
      </c>
      <c r="Q50" s="36"/>
      <c r="R50" s="39" t="s">
        <v>175</v>
      </c>
      <c r="S50" s="18" t="s">
        <v>176</v>
      </c>
      <c r="T50" s="12" t="s">
        <v>102</v>
      </c>
      <c r="U50" s="19" t="s">
        <v>69</v>
      </c>
      <c r="V50" s="20" t="s">
        <v>70</v>
      </c>
      <c r="W50" s="21" t="n">
        <v>512</v>
      </c>
      <c r="X50" s="21" t="s">
        <v>71</v>
      </c>
      <c r="Y50" s="20" t="s">
        <v>72</v>
      </c>
      <c r="Z50" s="37" t="n">
        <v>500</v>
      </c>
      <c r="AA50" s="19" t="s">
        <v>73</v>
      </c>
      <c r="AB50" s="20" t="s">
        <v>74</v>
      </c>
      <c r="AC50" s="38" t="n">
        <v>400</v>
      </c>
      <c r="AD50" s="21" t="s">
        <v>75</v>
      </c>
      <c r="AE50" s="24" t="s">
        <v>74</v>
      </c>
      <c r="AF50" s="38" t="n">
        <v>350</v>
      </c>
      <c r="AG50" s="21" t="s">
        <v>76</v>
      </c>
      <c r="AH50" s="24" t="s">
        <v>77</v>
      </c>
      <c r="AI50" s="38" t="n">
        <v>385</v>
      </c>
      <c r="AJ50" s="21" t="s">
        <v>78</v>
      </c>
      <c r="AK50" s="24" t="s">
        <v>79</v>
      </c>
      <c r="AL50" s="38" t="n">
        <v>404</v>
      </c>
      <c r="AM50" s="12"/>
      <c r="AN50" s="25" t="n">
        <f aca="false">AVERAGE(W50,Z50,AC50,AF50,AI50,AL50)</f>
        <v>425.166666666667</v>
      </c>
      <c r="AO50" s="26" t="n">
        <f aca="false">AM50*AN50</f>
        <v>0</v>
      </c>
      <c r="AP50" s="17"/>
      <c r="AQ50" s="26"/>
      <c r="AR50" s="17"/>
      <c r="AS50" s="17"/>
      <c r="AT50" s="28"/>
      <c r="AU50" s="28"/>
      <c r="AV50" s="28"/>
      <c r="AW50" s="28"/>
      <c r="AX50" s="28"/>
      <c r="AY50" s="29"/>
      <c r="AZ50" s="30" t="n">
        <f aca="false">AY50*AN50</f>
        <v>0</v>
      </c>
      <c r="BA50" s="31" t="n">
        <v>2</v>
      </c>
      <c r="BB50" s="32" t="n">
        <f aca="false">BA50*AN50</f>
        <v>850.333333333334</v>
      </c>
      <c r="BC50" s="33" t="n">
        <f aca="false">BA50+AY50</f>
        <v>2</v>
      </c>
      <c r="BD50" s="34" t="n">
        <f aca="false">BC50*AN50</f>
        <v>850.333333333334</v>
      </c>
    </row>
    <row r="51" customFormat="false" ht="22.5" hidden="false" customHeight="true" outlineLevel="0" collapsed="false">
      <c r="A51" s="12" t="s">
        <v>56</v>
      </c>
      <c r="B51" s="12" t="s">
        <v>57</v>
      </c>
      <c r="C51" s="12" t="s">
        <v>58</v>
      </c>
      <c r="D51" s="13" t="n">
        <v>4</v>
      </c>
      <c r="E51" s="13" t="s">
        <v>59</v>
      </c>
      <c r="F51" s="12" t="s">
        <v>60</v>
      </c>
      <c r="G51" s="12" t="s">
        <v>60</v>
      </c>
      <c r="H51" s="14" t="s">
        <v>61</v>
      </c>
      <c r="I51" s="12" t="n">
        <v>158154</v>
      </c>
      <c r="J51" s="12"/>
      <c r="K51" s="13" t="s">
        <v>62</v>
      </c>
      <c r="L51" s="12" t="s">
        <v>63</v>
      </c>
      <c r="M51" s="12" t="s">
        <v>64</v>
      </c>
      <c r="N51" s="12" t="s">
        <v>65</v>
      </c>
      <c r="O51" s="13"/>
      <c r="P51" s="35" t="n">
        <v>50</v>
      </c>
      <c r="Q51" s="36"/>
      <c r="R51" s="39" t="s">
        <v>177</v>
      </c>
      <c r="S51" s="18" t="s">
        <v>178</v>
      </c>
      <c r="T51" s="12" t="s">
        <v>102</v>
      </c>
      <c r="U51" s="19" t="s">
        <v>69</v>
      </c>
      <c r="V51" s="20" t="s">
        <v>70</v>
      </c>
      <c r="W51" s="21" t="n">
        <v>1980</v>
      </c>
      <c r="X51" s="21" t="s">
        <v>71</v>
      </c>
      <c r="Y51" s="20" t="s">
        <v>72</v>
      </c>
      <c r="Z51" s="37" t="n">
        <v>1950</v>
      </c>
      <c r="AA51" s="19" t="s">
        <v>73</v>
      </c>
      <c r="AB51" s="20" t="s">
        <v>74</v>
      </c>
      <c r="AC51" s="38" t="n">
        <v>1650</v>
      </c>
      <c r="AD51" s="21" t="s">
        <v>75</v>
      </c>
      <c r="AE51" s="24" t="s">
        <v>74</v>
      </c>
      <c r="AF51" s="38" t="n">
        <v>2100</v>
      </c>
      <c r="AG51" s="21" t="s">
        <v>76</v>
      </c>
      <c r="AH51" s="24" t="s">
        <v>77</v>
      </c>
      <c r="AI51" s="38" t="n">
        <v>2310</v>
      </c>
      <c r="AJ51" s="21" t="s">
        <v>78</v>
      </c>
      <c r="AK51" s="24" t="s">
        <v>79</v>
      </c>
      <c r="AL51" s="38" t="n">
        <v>2425</v>
      </c>
      <c r="AM51" s="12"/>
      <c r="AN51" s="25" t="n">
        <f aca="false">AVERAGE(W51,Z51,AC51,AF51,AI51,AL51)</f>
        <v>2069.16666666667</v>
      </c>
      <c r="AO51" s="26" t="n">
        <f aca="false">AM51*AN51</f>
        <v>0</v>
      </c>
      <c r="AP51" s="27"/>
      <c r="AQ51" s="26"/>
      <c r="AR51" s="17"/>
      <c r="AS51" s="17"/>
      <c r="AT51" s="28"/>
      <c r="AU51" s="28"/>
      <c r="AV51" s="28"/>
      <c r="AW51" s="28"/>
      <c r="AX51" s="28"/>
      <c r="AY51" s="29"/>
      <c r="AZ51" s="30" t="n">
        <f aca="false">AY51*AN51</f>
        <v>0</v>
      </c>
      <c r="BA51" s="31" t="n">
        <v>1</v>
      </c>
      <c r="BB51" s="32" t="n">
        <f aca="false">BA51*AN51</f>
        <v>2069.16666666667</v>
      </c>
      <c r="BC51" s="33" t="n">
        <f aca="false">BA51+AY51</f>
        <v>1</v>
      </c>
      <c r="BD51" s="34" t="n">
        <f aca="false">BC51*AN51</f>
        <v>2069.16666666667</v>
      </c>
    </row>
    <row r="52" customFormat="false" ht="22.5" hidden="true" customHeight="true" outlineLevel="0" collapsed="false">
      <c r="A52" s="12" t="s">
        <v>56</v>
      </c>
      <c r="B52" s="12" t="s">
        <v>57</v>
      </c>
      <c r="C52" s="12" t="s">
        <v>58</v>
      </c>
      <c r="D52" s="13" t="n">
        <v>4</v>
      </c>
      <c r="E52" s="13" t="s">
        <v>59</v>
      </c>
      <c r="F52" s="12" t="s">
        <v>60</v>
      </c>
      <c r="G52" s="12" t="s">
        <v>60</v>
      </c>
      <c r="H52" s="14" t="s">
        <v>61</v>
      </c>
      <c r="I52" s="12" t="n">
        <v>158154</v>
      </c>
      <c r="J52" s="12"/>
      <c r="K52" s="13" t="s">
        <v>62</v>
      </c>
      <c r="L52" s="12" t="s">
        <v>63</v>
      </c>
      <c r="M52" s="12" t="s">
        <v>64</v>
      </c>
      <c r="N52" s="12" t="s">
        <v>65</v>
      </c>
      <c r="O52" s="13"/>
      <c r="P52" s="35" t="n">
        <v>51</v>
      </c>
      <c r="Q52" s="36"/>
      <c r="R52" s="17" t="s">
        <v>179</v>
      </c>
      <c r="S52" s="18" t="s">
        <v>180</v>
      </c>
      <c r="T52" s="12" t="s">
        <v>102</v>
      </c>
      <c r="U52" s="19" t="s">
        <v>69</v>
      </c>
      <c r="V52" s="20" t="s">
        <v>70</v>
      </c>
      <c r="W52" s="21" t="n">
        <v>4980</v>
      </c>
      <c r="X52" s="21" t="s">
        <v>71</v>
      </c>
      <c r="Y52" s="20" t="s">
        <v>72</v>
      </c>
      <c r="Z52" s="37" t="n">
        <v>4900</v>
      </c>
      <c r="AA52" s="19" t="s">
        <v>73</v>
      </c>
      <c r="AB52" s="20" t="s">
        <v>74</v>
      </c>
      <c r="AC52" s="38" t="n">
        <v>4500</v>
      </c>
      <c r="AD52" s="21" t="s">
        <v>75</v>
      </c>
      <c r="AE52" s="24" t="s">
        <v>74</v>
      </c>
      <c r="AF52" s="38" t="n">
        <v>0</v>
      </c>
      <c r="AG52" s="21" t="s">
        <v>76</v>
      </c>
      <c r="AH52" s="24" t="s">
        <v>77</v>
      </c>
      <c r="AI52" s="38" t="n">
        <v>0</v>
      </c>
      <c r="AJ52" s="21" t="s">
        <v>78</v>
      </c>
      <c r="AK52" s="24" t="s">
        <v>79</v>
      </c>
      <c r="AL52" s="38" t="n">
        <v>0</v>
      </c>
      <c r="AM52" s="12"/>
      <c r="AN52" s="25" t="n">
        <f aca="false">AVERAGE(W52,Z52,AC52)</f>
        <v>4793.33333333333</v>
      </c>
      <c r="AO52" s="26" t="n">
        <f aca="false">AM52*AN52</f>
        <v>0</v>
      </c>
      <c r="AP52" s="27"/>
      <c r="AQ52" s="26"/>
      <c r="AR52" s="17"/>
      <c r="AS52" s="17"/>
      <c r="AT52" s="28"/>
      <c r="AU52" s="28"/>
      <c r="AV52" s="28"/>
      <c r="AW52" s="28"/>
      <c r="AX52" s="28"/>
      <c r="AY52" s="29"/>
      <c r="AZ52" s="30" t="n">
        <f aca="false">AY52*AN52</f>
        <v>0</v>
      </c>
      <c r="BA52" s="31"/>
      <c r="BB52" s="32" t="n">
        <f aca="false">BA52*AN52</f>
        <v>0</v>
      </c>
      <c r="BC52" s="33" t="n">
        <f aca="false">BA52+AY52</f>
        <v>0</v>
      </c>
      <c r="BD52" s="34" t="n">
        <f aca="false">BC52*AN52</f>
        <v>0</v>
      </c>
    </row>
    <row r="53" customFormat="false" ht="22.5" hidden="true" customHeight="true" outlineLevel="0" collapsed="false">
      <c r="A53" s="12" t="s">
        <v>56</v>
      </c>
      <c r="B53" s="12" t="s">
        <v>57</v>
      </c>
      <c r="C53" s="12" t="s">
        <v>58</v>
      </c>
      <c r="D53" s="13" t="n">
        <v>4</v>
      </c>
      <c r="E53" s="13" t="s">
        <v>59</v>
      </c>
      <c r="F53" s="12" t="s">
        <v>60</v>
      </c>
      <c r="G53" s="12" t="s">
        <v>60</v>
      </c>
      <c r="H53" s="14" t="s">
        <v>61</v>
      </c>
      <c r="I53" s="12" t="n">
        <v>158154</v>
      </c>
      <c r="J53" s="12"/>
      <c r="K53" s="13" t="s">
        <v>62</v>
      </c>
      <c r="L53" s="12" t="s">
        <v>63</v>
      </c>
      <c r="M53" s="12" t="s">
        <v>64</v>
      </c>
      <c r="N53" s="12" t="s">
        <v>65</v>
      </c>
      <c r="O53" s="13"/>
      <c r="P53" s="16" t="n">
        <v>52</v>
      </c>
      <c r="Q53" s="36"/>
      <c r="R53" s="17" t="s">
        <v>181</v>
      </c>
      <c r="S53" s="18" t="s">
        <v>182</v>
      </c>
      <c r="T53" s="12" t="s">
        <v>102</v>
      </c>
      <c r="U53" s="19" t="s">
        <v>69</v>
      </c>
      <c r="V53" s="20" t="s">
        <v>70</v>
      </c>
      <c r="W53" s="21" t="n">
        <v>2980</v>
      </c>
      <c r="X53" s="21" t="s">
        <v>71</v>
      </c>
      <c r="Y53" s="20" t="s">
        <v>72</v>
      </c>
      <c r="Z53" s="37" t="n">
        <v>2900</v>
      </c>
      <c r="AA53" s="19" t="s">
        <v>73</v>
      </c>
      <c r="AB53" s="20" t="s">
        <v>74</v>
      </c>
      <c r="AC53" s="38" t="n">
        <v>2300</v>
      </c>
      <c r="AD53" s="21" t="s">
        <v>75</v>
      </c>
      <c r="AE53" s="24" t="s">
        <v>74</v>
      </c>
      <c r="AF53" s="38" t="n">
        <v>0</v>
      </c>
      <c r="AG53" s="21" t="s">
        <v>76</v>
      </c>
      <c r="AH53" s="24" t="s">
        <v>77</v>
      </c>
      <c r="AI53" s="38" t="n">
        <v>0</v>
      </c>
      <c r="AJ53" s="21" t="s">
        <v>78</v>
      </c>
      <c r="AK53" s="24" t="s">
        <v>79</v>
      </c>
      <c r="AL53" s="38" t="n">
        <v>0</v>
      </c>
      <c r="AM53" s="12"/>
      <c r="AN53" s="25" t="n">
        <f aca="false">AVERAGE(W53,Z53,AC53)</f>
        <v>2726.66666666667</v>
      </c>
      <c r="AO53" s="26" t="n">
        <f aca="false">AM53*AN53</f>
        <v>0</v>
      </c>
      <c r="AP53" s="27"/>
      <c r="AQ53" s="26"/>
      <c r="AR53" s="17"/>
      <c r="AS53" s="17"/>
      <c r="AT53" s="28"/>
      <c r="AU53" s="28"/>
      <c r="AV53" s="28"/>
      <c r="AW53" s="28"/>
      <c r="AX53" s="28"/>
      <c r="AY53" s="29"/>
      <c r="AZ53" s="30" t="n">
        <f aca="false">AY53*AN53</f>
        <v>0</v>
      </c>
      <c r="BA53" s="31"/>
      <c r="BB53" s="32" t="n">
        <f aca="false">BA53*AN53</f>
        <v>0</v>
      </c>
      <c r="BC53" s="33" t="n">
        <f aca="false">BA53+AY53</f>
        <v>0</v>
      </c>
      <c r="BD53" s="34" t="n">
        <f aca="false">BC53*AN53</f>
        <v>0</v>
      </c>
    </row>
    <row r="54" customFormat="false" ht="22.5" hidden="false" customHeight="true" outlineLevel="0" collapsed="false">
      <c r="A54" s="12" t="s">
        <v>56</v>
      </c>
      <c r="B54" s="12" t="s">
        <v>57</v>
      </c>
      <c r="C54" s="12" t="s">
        <v>58</v>
      </c>
      <c r="D54" s="13" t="n">
        <v>4</v>
      </c>
      <c r="E54" s="13" t="s">
        <v>59</v>
      </c>
      <c r="F54" s="12" t="s">
        <v>60</v>
      </c>
      <c r="G54" s="12" t="s">
        <v>60</v>
      </c>
      <c r="H54" s="14" t="s">
        <v>61</v>
      </c>
      <c r="I54" s="12" t="n">
        <v>158154</v>
      </c>
      <c r="J54" s="12"/>
      <c r="K54" s="13" t="s">
        <v>62</v>
      </c>
      <c r="L54" s="12" t="s">
        <v>63</v>
      </c>
      <c r="M54" s="12" t="s">
        <v>64</v>
      </c>
      <c r="N54" s="12" t="s">
        <v>65</v>
      </c>
      <c r="O54" s="13"/>
      <c r="P54" s="35" t="n">
        <v>53</v>
      </c>
      <c r="Q54" s="36"/>
      <c r="R54" s="17" t="s">
        <v>183</v>
      </c>
      <c r="S54" s="18" t="s">
        <v>184</v>
      </c>
      <c r="T54" s="12" t="s">
        <v>102</v>
      </c>
      <c r="U54" s="19" t="s">
        <v>69</v>
      </c>
      <c r="V54" s="20" t="s">
        <v>70</v>
      </c>
      <c r="W54" s="21" t="n">
        <v>290</v>
      </c>
      <c r="X54" s="21" t="s">
        <v>71</v>
      </c>
      <c r="Y54" s="20" t="s">
        <v>72</v>
      </c>
      <c r="Z54" s="37" t="n">
        <v>260</v>
      </c>
      <c r="AA54" s="19" t="s">
        <v>73</v>
      </c>
      <c r="AB54" s="20" t="s">
        <v>74</v>
      </c>
      <c r="AC54" s="38" t="n">
        <v>150</v>
      </c>
      <c r="AD54" s="21" t="s">
        <v>75</v>
      </c>
      <c r="AE54" s="24" t="s">
        <v>74</v>
      </c>
      <c r="AF54" s="38" t="n">
        <v>250</v>
      </c>
      <c r="AG54" s="21" t="s">
        <v>76</v>
      </c>
      <c r="AH54" s="24" t="s">
        <v>77</v>
      </c>
      <c r="AI54" s="38" t="n">
        <v>0</v>
      </c>
      <c r="AJ54" s="21" t="s">
        <v>78</v>
      </c>
      <c r="AK54" s="24" t="s">
        <v>79</v>
      </c>
      <c r="AL54" s="38" t="n">
        <v>0</v>
      </c>
      <c r="AM54" s="12"/>
      <c r="AN54" s="25" t="n">
        <f aca="false">AVERAGE(W54,Z54,AC54,AF54,AI54,AL54)</f>
        <v>158.3333333</v>
      </c>
      <c r="AO54" s="26" t="n">
        <f aca="false">AM54*AN54</f>
        <v>0</v>
      </c>
      <c r="AP54" s="17"/>
      <c r="AQ54" s="26"/>
      <c r="AR54" s="17"/>
      <c r="AS54" s="17"/>
      <c r="AT54" s="28"/>
      <c r="AU54" s="28"/>
      <c r="AV54" s="28"/>
      <c r="AW54" s="28"/>
      <c r="AX54" s="28"/>
      <c r="AY54" s="29" t="n">
        <v>20</v>
      </c>
      <c r="AZ54" s="30" t="n">
        <f aca="false">AY54*AN54</f>
        <v>3166.666666</v>
      </c>
      <c r="BA54" s="31"/>
      <c r="BB54" s="32" t="n">
        <f aca="false">BA54*AN54</f>
        <v>0</v>
      </c>
      <c r="BC54" s="33" t="n">
        <f aca="false">BA54+AY54</f>
        <v>20</v>
      </c>
      <c r="BD54" s="34" t="n">
        <f aca="false">BC54*AN54</f>
        <v>3166.666666</v>
      </c>
    </row>
    <row r="55" customFormat="false" ht="22.5" hidden="false" customHeight="true" outlineLevel="0" collapsed="false">
      <c r="A55" s="12" t="s">
        <v>56</v>
      </c>
      <c r="B55" s="12" t="s">
        <v>57</v>
      </c>
      <c r="C55" s="12" t="s">
        <v>58</v>
      </c>
      <c r="D55" s="13" t="n">
        <v>4</v>
      </c>
      <c r="E55" s="13" t="s">
        <v>59</v>
      </c>
      <c r="F55" s="12" t="s">
        <v>60</v>
      </c>
      <c r="G55" s="12" t="s">
        <v>60</v>
      </c>
      <c r="H55" s="14" t="s">
        <v>61</v>
      </c>
      <c r="I55" s="12" t="n">
        <v>158154</v>
      </c>
      <c r="J55" s="12"/>
      <c r="K55" s="13" t="s">
        <v>62</v>
      </c>
      <c r="L55" s="12" t="s">
        <v>63</v>
      </c>
      <c r="M55" s="12" t="s">
        <v>64</v>
      </c>
      <c r="N55" s="12" t="s">
        <v>65</v>
      </c>
      <c r="O55" s="13"/>
      <c r="P55" s="35" t="n">
        <v>54</v>
      </c>
      <c r="Q55" s="36"/>
      <c r="R55" s="17" t="s">
        <v>185</v>
      </c>
      <c r="S55" s="18" t="s">
        <v>186</v>
      </c>
      <c r="T55" s="12" t="s">
        <v>102</v>
      </c>
      <c r="U55" s="19" t="s">
        <v>69</v>
      </c>
      <c r="V55" s="20" t="s">
        <v>70</v>
      </c>
      <c r="W55" s="21" t="n">
        <v>790</v>
      </c>
      <c r="X55" s="21" t="s">
        <v>71</v>
      </c>
      <c r="Y55" s="20" t="s">
        <v>72</v>
      </c>
      <c r="Z55" s="37" t="n">
        <v>750</v>
      </c>
      <c r="AA55" s="19" t="s">
        <v>73</v>
      </c>
      <c r="AB55" s="20" t="s">
        <v>74</v>
      </c>
      <c r="AC55" s="38" t="n">
        <v>550</v>
      </c>
      <c r="AD55" s="21" t="s">
        <v>75</v>
      </c>
      <c r="AE55" s="24" t="s">
        <v>74</v>
      </c>
      <c r="AF55" s="38" t="n">
        <v>550</v>
      </c>
      <c r="AG55" s="21" t="s">
        <v>76</v>
      </c>
      <c r="AH55" s="24" t="s">
        <v>77</v>
      </c>
      <c r="AI55" s="38" t="n">
        <v>0</v>
      </c>
      <c r="AJ55" s="21" t="s">
        <v>78</v>
      </c>
      <c r="AK55" s="24" t="s">
        <v>79</v>
      </c>
      <c r="AL55" s="38" t="n">
        <v>0</v>
      </c>
      <c r="AM55" s="12"/>
      <c r="AN55" s="25" t="n">
        <f aca="false">AVERAGE(W55,Z55,AC55,AF55)</f>
        <v>660</v>
      </c>
      <c r="AO55" s="26" t="n">
        <f aca="false">AM55*AN55</f>
        <v>0</v>
      </c>
      <c r="AP55" s="17"/>
      <c r="AQ55" s="26"/>
      <c r="AR55" s="17"/>
      <c r="AS55" s="17"/>
      <c r="AT55" s="28"/>
      <c r="AU55" s="28"/>
      <c r="AV55" s="28"/>
      <c r="AW55" s="28"/>
      <c r="AX55" s="28"/>
      <c r="AY55" s="29"/>
      <c r="AZ55" s="30" t="n">
        <f aca="false">AY55*AN55</f>
        <v>0</v>
      </c>
      <c r="BA55" s="31" t="n">
        <v>2</v>
      </c>
      <c r="BB55" s="32" t="n">
        <f aca="false">BA55*AN55</f>
        <v>1320</v>
      </c>
      <c r="BC55" s="33" t="n">
        <f aca="false">BA55+AY55</f>
        <v>2</v>
      </c>
      <c r="BD55" s="34" t="n">
        <f aca="false">BC55*AN55</f>
        <v>1320</v>
      </c>
    </row>
    <row r="56" customFormat="false" ht="22.5" hidden="true" customHeight="true" outlineLevel="0" collapsed="false">
      <c r="A56" s="12" t="s">
        <v>56</v>
      </c>
      <c r="B56" s="12" t="s">
        <v>57</v>
      </c>
      <c r="C56" s="12" t="s">
        <v>58</v>
      </c>
      <c r="D56" s="13" t="n">
        <v>4</v>
      </c>
      <c r="E56" s="13" t="s">
        <v>59</v>
      </c>
      <c r="F56" s="12" t="s">
        <v>60</v>
      </c>
      <c r="G56" s="12" t="s">
        <v>60</v>
      </c>
      <c r="H56" s="14" t="s">
        <v>61</v>
      </c>
      <c r="I56" s="12" t="n">
        <v>158154</v>
      </c>
      <c r="J56" s="12"/>
      <c r="K56" s="13" t="s">
        <v>62</v>
      </c>
      <c r="L56" s="12" t="s">
        <v>63</v>
      </c>
      <c r="M56" s="12" t="s">
        <v>64</v>
      </c>
      <c r="N56" s="12" t="s">
        <v>65</v>
      </c>
      <c r="O56" s="13"/>
      <c r="P56" s="16" t="n">
        <v>55</v>
      </c>
      <c r="Q56" s="36"/>
      <c r="R56" s="17" t="s">
        <v>187</v>
      </c>
      <c r="S56" s="18" t="s">
        <v>188</v>
      </c>
      <c r="T56" s="12" t="s">
        <v>102</v>
      </c>
      <c r="U56" s="19" t="s">
        <v>69</v>
      </c>
      <c r="V56" s="20" t="s">
        <v>70</v>
      </c>
      <c r="W56" s="21" t="n">
        <v>27190</v>
      </c>
      <c r="X56" s="21" t="s">
        <v>71</v>
      </c>
      <c r="Y56" s="20" t="s">
        <v>72</v>
      </c>
      <c r="Z56" s="37" t="n">
        <v>26900</v>
      </c>
      <c r="AA56" s="19" t="s">
        <v>73</v>
      </c>
      <c r="AB56" s="20" t="s">
        <v>74</v>
      </c>
      <c r="AC56" s="38" t="n">
        <v>24000</v>
      </c>
      <c r="AD56" s="21" t="s">
        <v>75</v>
      </c>
      <c r="AE56" s="24" t="s">
        <v>74</v>
      </c>
      <c r="AF56" s="38" t="n">
        <v>27000</v>
      </c>
      <c r="AG56" s="21" t="s">
        <v>76</v>
      </c>
      <c r="AH56" s="24" t="s">
        <v>77</v>
      </c>
      <c r="AI56" s="38" t="n">
        <v>29700</v>
      </c>
      <c r="AJ56" s="21" t="s">
        <v>78</v>
      </c>
      <c r="AK56" s="24" t="s">
        <v>79</v>
      </c>
      <c r="AL56" s="38" t="n">
        <v>31185</v>
      </c>
      <c r="AM56" s="12"/>
      <c r="AN56" s="25" t="n">
        <f aca="false">AVERAGE(W56,Z56,AC56,AF56,AI56,AL56)</f>
        <v>27662.5</v>
      </c>
      <c r="AO56" s="26" t="n">
        <f aca="false">AM56*AN56</f>
        <v>0</v>
      </c>
      <c r="AP56" s="27"/>
      <c r="AQ56" s="26"/>
      <c r="AR56" s="17"/>
      <c r="AS56" s="17"/>
      <c r="AT56" s="28"/>
      <c r="AU56" s="28"/>
      <c r="AV56" s="28"/>
      <c r="AW56" s="28"/>
      <c r="AX56" s="28"/>
      <c r="AY56" s="29"/>
      <c r="AZ56" s="30" t="n">
        <f aca="false">AY56*AN56</f>
        <v>0</v>
      </c>
      <c r="BA56" s="31"/>
      <c r="BB56" s="32" t="n">
        <f aca="false">BA56*AN56</f>
        <v>0</v>
      </c>
      <c r="BC56" s="33" t="n">
        <f aca="false">BA56+AY56</f>
        <v>0</v>
      </c>
      <c r="BD56" s="34" t="n">
        <f aca="false">BC56*AN56</f>
        <v>0</v>
      </c>
    </row>
    <row r="57" customFormat="false" ht="22.5" hidden="true" customHeight="true" outlineLevel="0" collapsed="false">
      <c r="A57" s="12" t="s">
        <v>56</v>
      </c>
      <c r="B57" s="12" t="s">
        <v>57</v>
      </c>
      <c r="C57" s="12" t="s">
        <v>58</v>
      </c>
      <c r="D57" s="13" t="n">
        <v>4</v>
      </c>
      <c r="E57" s="13" t="s">
        <v>59</v>
      </c>
      <c r="F57" s="12" t="s">
        <v>60</v>
      </c>
      <c r="G57" s="12" t="s">
        <v>60</v>
      </c>
      <c r="H57" s="14" t="s">
        <v>61</v>
      </c>
      <c r="I57" s="12" t="n">
        <v>158154</v>
      </c>
      <c r="J57" s="12"/>
      <c r="K57" s="13" t="s">
        <v>62</v>
      </c>
      <c r="L57" s="12" t="s">
        <v>63</v>
      </c>
      <c r="M57" s="12" t="s">
        <v>64</v>
      </c>
      <c r="N57" s="12" t="s">
        <v>65</v>
      </c>
      <c r="O57" s="13"/>
      <c r="P57" s="35" t="n">
        <v>56</v>
      </c>
      <c r="Q57" s="36"/>
      <c r="R57" s="17" t="s">
        <v>189</v>
      </c>
      <c r="S57" s="18" t="s">
        <v>190</v>
      </c>
      <c r="T57" s="12" t="s">
        <v>102</v>
      </c>
      <c r="U57" s="19" t="s">
        <v>69</v>
      </c>
      <c r="V57" s="20" t="s">
        <v>70</v>
      </c>
      <c r="W57" s="21" t="n">
        <v>0</v>
      </c>
      <c r="X57" s="21" t="s">
        <v>71</v>
      </c>
      <c r="Y57" s="20" t="s">
        <v>72</v>
      </c>
      <c r="Z57" s="22" t="n">
        <v>0</v>
      </c>
      <c r="AA57" s="19" t="s">
        <v>73</v>
      </c>
      <c r="AB57" s="20" t="s">
        <v>74</v>
      </c>
      <c r="AC57" s="23" t="n">
        <v>0</v>
      </c>
      <c r="AD57" s="21" t="s">
        <v>75</v>
      </c>
      <c r="AE57" s="24" t="s">
        <v>74</v>
      </c>
      <c r="AF57" s="23" t="n">
        <v>1750</v>
      </c>
      <c r="AG57" s="21" t="s">
        <v>76</v>
      </c>
      <c r="AH57" s="24" t="s">
        <v>77</v>
      </c>
      <c r="AI57" s="23" t="n">
        <v>1925</v>
      </c>
      <c r="AJ57" s="21" t="s">
        <v>78</v>
      </c>
      <c r="AK57" s="24" t="s">
        <v>79</v>
      </c>
      <c r="AL57" s="23" t="n">
        <v>2021</v>
      </c>
      <c r="AM57" s="12"/>
      <c r="AN57" s="25" t="n">
        <f aca="false">AVERAGE(AF57,AI57,AL57)</f>
        <v>1898.66666666667</v>
      </c>
      <c r="AO57" s="26" t="n">
        <f aca="false">AM57*AN57</f>
        <v>0</v>
      </c>
      <c r="AP57" s="27"/>
      <c r="AQ57" s="26"/>
      <c r="AR57" s="17"/>
      <c r="AS57" s="17"/>
      <c r="AT57" s="28"/>
      <c r="AU57" s="28"/>
      <c r="AV57" s="28"/>
      <c r="AW57" s="28"/>
      <c r="AX57" s="28"/>
      <c r="AY57" s="29"/>
      <c r="AZ57" s="30" t="n">
        <f aca="false">AY57*AN57</f>
        <v>0</v>
      </c>
      <c r="BA57" s="31"/>
      <c r="BB57" s="32" t="n">
        <f aca="false">BA57*AN57</f>
        <v>0</v>
      </c>
      <c r="BC57" s="33" t="n">
        <f aca="false">BA57+AY57</f>
        <v>0</v>
      </c>
      <c r="BD57" s="34" t="n">
        <f aca="false">BC57*AN57</f>
        <v>0</v>
      </c>
    </row>
    <row r="58" customFormat="false" ht="22.5" hidden="false" customHeight="true" outlineLevel="0" collapsed="false">
      <c r="A58" s="12" t="s">
        <v>56</v>
      </c>
      <c r="B58" s="12" t="s">
        <v>57</v>
      </c>
      <c r="C58" s="12" t="s">
        <v>58</v>
      </c>
      <c r="D58" s="13" t="n">
        <v>4</v>
      </c>
      <c r="E58" s="13" t="s">
        <v>59</v>
      </c>
      <c r="F58" s="12" t="s">
        <v>60</v>
      </c>
      <c r="G58" s="12" t="s">
        <v>60</v>
      </c>
      <c r="H58" s="14" t="s">
        <v>61</v>
      </c>
      <c r="I58" s="12" t="n">
        <v>158154</v>
      </c>
      <c r="J58" s="12"/>
      <c r="K58" s="13" t="s">
        <v>62</v>
      </c>
      <c r="L58" s="12" t="s">
        <v>63</v>
      </c>
      <c r="M58" s="12" t="s">
        <v>64</v>
      </c>
      <c r="N58" s="12" t="s">
        <v>65</v>
      </c>
      <c r="O58" s="13"/>
      <c r="P58" s="35" t="n">
        <v>57</v>
      </c>
      <c r="Q58" s="12"/>
      <c r="R58" s="17" t="s">
        <v>191</v>
      </c>
      <c r="S58" s="17" t="s">
        <v>191</v>
      </c>
      <c r="T58" s="12" t="s">
        <v>102</v>
      </c>
      <c r="U58" s="19" t="s">
        <v>69</v>
      </c>
      <c r="V58" s="20" t="s">
        <v>70</v>
      </c>
      <c r="W58" s="21" t="n">
        <v>0</v>
      </c>
      <c r="X58" s="21" t="s">
        <v>71</v>
      </c>
      <c r="Y58" s="20" t="s">
        <v>72</v>
      </c>
      <c r="Z58" s="37" t="n">
        <v>0</v>
      </c>
      <c r="AA58" s="19" t="s">
        <v>73</v>
      </c>
      <c r="AB58" s="20" t="s">
        <v>74</v>
      </c>
      <c r="AC58" s="38" t="n">
        <v>0</v>
      </c>
      <c r="AD58" s="21" t="s">
        <v>75</v>
      </c>
      <c r="AE58" s="24" t="s">
        <v>74</v>
      </c>
      <c r="AF58" s="38" t="n">
        <v>470</v>
      </c>
      <c r="AG58" s="21" t="s">
        <v>76</v>
      </c>
      <c r="AH58" s="24" t="s">
        <v>77</v>
      </c>
      <c r="AI58" s="38" t="n">
        <v>517</v>
      </c>
      <c r="AJ58" s="21" t="s">
        <v>78</v>
      </c>
      <c r="AK58" s="24" t="s">
        <v>79</v>
      </c>
      <c r="AL58" s="38" t="n">
        <v>542</v>
      </c>
      <c r="AM58" s="12"/>
      <c r="AN58" s="25" t="n">
        <f aca="false">AVERAGE(AF58,AI58,AL58)</f>
        <v>509.666666666667</v>
      </c>
      <c r="AO58" s="26" t="n">
        <f aca="false">AM58*AN58</f>
        <v>0</v>
      </c>
      <c r="AP58" s="17"/>
      <c r="AQ58" s="26"/>
      <c r="AR58" s="17"/>
      <c r="AS58" s="17"/>
      <c r="AT58" s="28"/>
      <c r="AU58" s="28"/>
      <c r="AV58" s="28"/>
      <c r="AW58" s="28"/>
      <c r="AX58" s="28"/>
      <c r="AY58" s="29"/>
      <c r="AZ58" s="30" t="n">
        <f aca="false">AY58*AN58</f>
        <v>0</v>
      </c>
      <c r="BA58" s="31" t="n">
        <v>1</v>
      </c>
      <c r="BB58" s="32" t="n">
        <f aca="false">BA58*AN58</f>
        <v>509.666666666667</v>
      </c>
      <c r="BC58" s="33" t="n">
        <f aca="false">BA58+AY58</f>
        <v>1</v>
      </c>
      <c r="BD58" s="34" t="n">
        <f aca="false">BC58*AN58</f>
        <v>509.666666666667</v>
      </c>
    </row>
    <row r="59" customFormat="false" ht="22.5" hidden="true" customHeight="true" outlineLevel="0" collapsed="false">
      <c r="A59" s="12" t="s">
        <v>56</v>
      </c>
      <c r="B59" s="12" t="s">
        <v>57</v>
      </c>
      <c r="C59" s="12" t="s">
        <v>58</v>
      </c>
      <c r="D59" s="13" t="n">
        <v>4</v>
      </c>
      <c r="E59" s="13" t="s">
        <v>59</v>
      </c>
      <c r="F59" s="12" t="s">
        <v>60</v>
      </c>
      <c r="G59" s="12" t="s">
        <v>60</v>
      </c>
      <c r="H59" s="14" t="s">
        <v>61</v>
      </c>
      <c r="I59" s="12" t="n">
        <v>158154</v>
      </c>
      <c r="J59" s="12"/>
      <c r="K59" s="13" t="s">
        <v>62</v>
      </c>
      <c r="L59" s="12" t="s">
        <v>63</v>
      </c>
      <c r="M59" s="12" t="s">
        <v>64</v>
      </c>
      <c r="N59" s="12" t="s">
        <v>65</v>
      </c>
      <c r="O59" s="13"/>
      <c r="P59" s="16" t="n">
        <v>58</v>
      </c>
      <c r="Q59" s="12"/>
      <c r="R59" s="17" t="s">
        <v>192</v>
      </c>
      <c r="S59" s="17" t="s">
        <v>192</v>
      </c>
      <c r="T59" s="12" t="s">
        <v>102</v>
      </c>
      <c r="U59" s="19" t="s">
        <v>69</v>
      </c>
      <c r="V59" s="20" t="s">
        <v>70</v>
      </c>
      <c r="W59" s="21" t="n">
        <v>0</v>
      </c>
      <c r="X59" s="21" t="s">
        <v>71</v>
      </c>
      <c r="Y59" s="20" t="s">
        <v>72</v>
      </c>
      <c r="Z59" s="37" t="n">
        <v>0</v>
      </c>
      <c r="AA59" s="19" t="s">
        <v>73</v>
      </c>
      <c r="AB59" s="20" t="s">
        <v>74</v>
      </c>
      <c r="AC59" s="38" t="n">
        <v>0</v>
      </c>
      <c r="AD59" s="21" t="s">
        <v>75</v>
      </c>
      <c r="AE59" s="24" t="s">
        <v>74</v>
      </c>
      <c r="AF59" s="38" t="n">
        <v>1175</v>
      </c>
      <c r="AG59" s="21" t="s">
        <v>76</v>
      </c>
      <c r="AH59" s="24" t="s">
        <v>77</v>
      </c>
      <c r="AI59" s="38" t="n">
        <v>1292.5</v>
      </c>
      <c r="AJ59" s="21" t="s">
        <v>78</v>
      </c>
      <c r="AK59" s="24" t="s">
        <v>79</v>
      </c>
      <c r="AL59" s="38" t="n">
        <v>1357</v>
      </c>
      <c r="AM59" s="12"/>
      <c r="AN59" s="25" t="n">
        <f aca="false">AVERAGE(AF59,AI59,AL59)</f>
        <v>1274.83333333333</v>
      </c>
      <c r="AO59" s="26" t="n">
        <f aca="false">AM59*AN59</f>
        <v>0</v>
      </c>
      <c r="AP59" s="27"/>
      <c r="AQ59" s="26"/>
      <c r="AR59" s="17"/>
      <c r="AS59" s="17"/>
      <c r="AT59" s="28"/>
      <c r="AU59" s="28"/>
      <c r="AV59" s="28"/>
      <c r="AW59" s="28"/>
      <c r="AX59" s="28"/>
      <c r="AY59" s="29"/>
      <c r="AZ59" s="30" t="n">
        <f aca="false">AY59*AN59</f>
        <v>0</v>
      </c>
      <c r="BA59" s="31"/>
      <c r="BB59" s="32" t="n">
        <f aca="false">BA59*AN59</f>
        <v>0</v>
      </c>
      <c r="BC59" s="33" t="n">
        <f aca="false">BA59+AY59</f>
        <v>0</v>
      </c>
      <c r="BD59" s="34" t="n">
        <f aca="false">BC59*AN59</f>
        <v>0</v>
      </c>
    </row>
    <row r="60" customFormat="false" ht="22.5" hidden="true" customHeight="true" outlineLevel="0" collapsed="false">
      <c r="A60" s="12" t="s">
        <v>56</v>
      </c>
      <c r="B60" s="12" t="s">
        <v>57</v>
      </c>
      <c r="C60" s="12" t="s">
        <v>58</v>
      </c>
      <c r="D60" s="13" t="n">
        <v>4</v>
      </c>
      <c r="E60" s="13" t="s">
        <v>59</v>
      </c>
      <c r="F60" s="12" t="s">
        <v>60</v>
      </c>
      <c r="G60" s="12" t="s">
        <v>60</v>
      </c>
      <c r="H60" s="14" t="s">
        <v>61</v>
      </c>
      <c r="I60" s="12" t="n">
        <v>158154</v>
      </c>
      <c r="J60" s="12"/>
      <c r="K60" s="13" t="s">
        <v>62</v>
      </c>
      <c r="L60" s="12" t="s">
        <v>63</v>
      </c>
      <c r="M60" s="12" t="s">
        <v>64</v>
      </c>
      <c r="N60" s="12" t="s">
        <v>65</v>
      </c>
      <c r="O60" s="13"/>
      <c r="P60" s="35" t="n">
        <v>59</v>
      </c>
      <c r="Q60" s="12"/>
      <c r="R60" s="17" t="s">
        <v>193</v>
      </c>
      <c r="S60" s="17" t="s">
        <v>193</v>
      </c>
      <c r="T60" s="12" t="s">
        <v>102</v>
      </c>
      <c r="U60" s="19" t="s">
        <v>69</v>
      </c>
      <c r="V60" s="20" t="s">
        <v>70</v>
      </c>
      <c r="W60" s="21" t="n">
        <v>1780</v>
      </c>
      <c r="X60" s="21" t="s">
        <v>71</v>
      </c>
      <c r="Y60" s="20" t="s">
        <v>72</v>
      </c>
      <c r="Z60" s="22" t="n">
        <v>1850</v>
      </c>
      <c r="AA60" s="19" t="s">
        <v>73</v>
      </c>
      <c r="AB60" s="20" t="s">
        <v>74</v>
      </c>
      <c r="AC60" s="23" t="n">
        <v>1750</v>
      </c>
      <c r="AD60" s="21" t="s">
        <v>75</v>
      </c>
      <c r="AE60" s="24" t="s">
        <v>74</v>
      </c>
      <c r="AF60" s="23" t="n">
        <v>0</v>
      </c>
      <c r="AG60" s="21" t="s">
        <v>76</v>
      </c>
      <c r="AH60" s="24" t="s">
        <v>77</v>
      </c>
      <c r="AI60" s="23" t="n">
        <v>0</v>
      </c>
      <c r="AJ60" s="21" t="s">
        <v>78</v>
      </c>
      <c r="AK60" s="24" t="s">
        <v>79</v>
      </c>
      <c r="AL60" s="23" t="n">
        <v>0</v>
      </c>
      <c r="AM60" s="12"/>
      <c r="AN60" s="25" t="n">
        <f aca="false">AVERAGE(W60,Z60,AC60)</f>
        <v>1793.33333333333</v>
      </c>
      <c r="AO60" s="26" t="n">
        <f aca="false">AM60*AN60</f>
        <v>0</v>
      </c>
      <c r="AP60" s="27"/>
      <c r="AQ60" s="26"/>
      <c r="AR60" s="17"/>
      <c r="AS60" s="17"/>
      <c r="AT60" s="28"/>
      <c r="AU60" s="28"/>
      <c r="AV60" s="28"/>
      <c r="AW60" s="28"/>
      <c r="AX60" s="28"/>
      <c r="AY60" s="29"/>
      <c r="AZ60" s="30" t="n">
        <f aca="false">AY60*AN60</f>
        <v>0</v>
      </c>
      <c r="BA60" s="31"/>
      <c r="BB60" s="32" t="n">
        <f aca="false">BA60*AN60</f>
        <v>0</v>
      </c>
      <c r="BC60" s="33" t="n">
        <f aca="false">BA60+AY60</f>
        <v>0</v>
      </c>
      <c r="BD60" s="34" t="n">
        <f aca="false">BC60*AN60</f>
        <v>0</v>
      </c>
    </row>
    <row r="61" customFormat="false" ht="22.5" hidden="true" customHeight="true" outlineLevel="0" collapsed="false">
      <c r="A61" s="12" t="s">
        <v>56</v>
      </c>
      <c r="B61" s="12" t="s">
        <v>57</v>
      </c>
      <c r="C61" s="12" t="s">
        <v>58</v>
      </c>
      <c r="D61" s="13" t="n">
        <v>4</v>
      </c>
      <c r="E61" s="13" t="s">
        <v>59</v>
      </c>
      <c r="F61" s="12" t="s">
        <v>60</v>
      </c>
      <c r="G61" s="12" t="s">
        <v>60</v>
      </c>
      <c r="H61" s="14" t="s">
        <v>61</v>
      </c>
      <c r="I61" s="12" t="n">
        <v>158154</v>
      </c>
      <c r="J61" s="12"/>
      <c r="K61" s="13" t="s">
        <v>62</v>
      </c>
      <c r="L61" s="12" t="s">
        <v>63</v>
      </c>
      <c r="M61" s="12" t="s">
        <v>64</v>
      </c>
      <c r="N61" s="12" t="s">
        <v>65</v>
      </c>
      <c r="O61" s="13"/>
      <c r="P61" s="35" t="n">
        <v>60</v>
      </c>
      <c r="Q61" s="12"/>
      <c r="R61" s="17" t="s">
        <v>194</v>
      </c>
      <c r="S61" s="17" t="s">
        <v>194</v>
      </c>
      <c r="T61" s="12" t="s">
        <v>102</v>
      </c>
      <c r="U61" s="19" t="s">
        <v>69</v>
      </c>
      <c r="V61" s="20" t="s">
        <v>70</v>
      </c>
      <c r="W61" s="21" t="n">
        <v>480</v>
      </c>
      <c r="X61" s="21" t="s">
        <v>71</v>
      </c>
      <c r="Y61" s="20" t="s">
        <v>72</v>
      </c>
      <c r="Z61" s="37" t="n">
        <v>400</v>
      </c>
      <c r="AA61" s="19" t="s">
        <v>73</v>
      </c>
      <c r="AB61" s="20" t="s">
        <v>74</v>
      </c>
      <c r="AC61" s="38" t="n">
        <v>330.75</v>
      </c>
      <c r="AD61" s="21" t="s">
        <v>75</v>
      </c>
      <c r="AE61" s="24" t="s">
        <v>74</v>
      </c>
      <c r="AF61" s="38" t="n">
        <v>0</v>
      </c>
      <c r="AG61" s="21" t="s">
        <v>76</v>
      </c>
      <c r="AH61" s="24" t="s">
        <v>77</v>
      </c>
      <c r="AI61" s="38" t="n">
        <v>0</v>
      </c>
      <c r="AJ61" s="21" t="s">
        <v>78</v>
      </c>
      <c r="AK61" s="24" t="s">
        <v>79</v>
      </c>
      <c r="AL61" s="38" t="n">
        <v>0</v>
      </c>
      <c r="AM61" s="12"/>
      <c r="AN61" s="25" t="n">
        <f aca="false">AVERAGE(W61,Z61,AC61)</f>
        <v>403.583333333333</v>
      </c>
      <c r="AO61" s="26" t="n">
        <f aca="false">AM61*AN61</f>
        <v>0</v>
      </c>
      <c r="AP61" s="17"/>
      <c r="AQ61" s="26"/>
      <c r="AR61" s="17"/>
      <c r="AS61" s="17"/>
      <c r="AT61" s="28"/>
      <c r="AU61" s="28"/>
      <c r="AV61" s="28"/>
      <c r="AW61" s="28"/>
      <c r="AX61" s="28"/>
      <c r="AY61" s="29"/>
      <c r="AZ61" s="30" t="n">
        <f aca="false">AY61*AN61</f>
        <v>0</v>
      </c>
      <c r="BA61" s="31"/>
      <c r="BB61" s="32" t="n">
        <f aca="false">BA61*AN61</f>
        <v>0</v>
      </c>
      <c r="BC61" s="33" t="n">
        <f aca="false">BA61+AY61</f>
        <v>0</v>
      </c>
      <c r="BD61" s="34" t="n">
        <f aca="false">BC61*AN61</f>
        <v>0</v>
      </c>
    </row>
    <row r="62" customFormat="false" ht="22.5" hidden="true" customHeight="true" outlineLevel="0" collapsed="false">
      <c r="A62" s="12" t="s">
        <v>56</v>
      </c>
      <c r="B62" s="12" t="s">
        <v>57</v>
      </c>
      <c r="C62" s="12" t="s">
        <v>58</v>
      </c>
      <c r="D62" s="13" t="n">
        <v>4</v>
      </c>
      <c r="E62" s="13" t="s">
        <v>59</v>
      </c>
      <c r="F62" s="12" t="s">
        <v>60</v>
      </c>
      <c r="G62" s="12" t="s">
        <v>60</v>
      </c>
      <c r="H62" s="14" t="s">
        <v>61</v>
      </c>
      <c r="I62" s="12" t="n">
        <v>158154</v>
      </c>
      <c r="J62" s="12"/>
      <c r="K62" s="13" t="s">
        <v>62</v>
      </c>
      <c r="L62" s="12" t="s">
        <v>63</v>
      </c>
      <c r="M62" s="12" t="s">
        <v>64</v>
      </c>
      <c r="N62" s="12" t="s">
        <v>65</v>
      </c>
      <c r="O62" s="13"/>
      <c r="P62" s="16" t="n">
        <v>61</v>
      </c>
      <c r="Q62" s="12"/>
      <c r="R62" s="17" t="s">
        <v>195</v>
      </c>
      <c r="S62" s="19" t="s">
        <v>195</v>
      </c>
      <c r="T62" s="12" t="s">
        <v>102</v>
      </c>
      <c r="U62" s="19" t="s">
        <v>69</v>
      </c>
      <c r="V62" s="20" t="s">
        <v>70</v>
      </c>
      <c r="W62" s="21" t="n">
        <v>501</v>
      </c>
      <c r="X62" s="21" t="s">
        <v>71</v>
      </c>
      <c r="Y62" s="20" t="s">
        <v>72</v>
      </c>
      <c r="Z62" s="37" t="n">
        <v>500</v>
      </c>
      <c r="AA62" s="19" t="s">
        <v>73</v>
      </c>
      <c r="AB62" s="20" t="s">
        <v>74</v>
      </c>
      <c r="AC62" s="38" t="n">
        <v>420</v>
      </c>
      <c r="AD62" s="21" t="s">
        <v>75</v>
      </c>
      <c r="AE62" s="24" t="s">
        <v>74</v>
      </c>
      <c r="AF62" s="38" t="n">
        <v>0</v>
      </c>
      <c r="AG62" s="21" t="s">
        <v>76</v>
      </c>
      <c r="AH62" s="24" t="s">
        <v>77</v>
      </c>
      <c r="AI62" s="38" t="n">
        <v>0</v>
      </c>
      <c r="AJ62" s="21" t="s">
        <v>78</v>
      </c>
      <c r="AK62" s="24" t="s">
        <v>79</v>
      </c>
      <c r="AL62" s="38" t="n">
        <v>0</v>
      </c>
      <c r="AM62" s="12"/>
      <c r="AN62" s="25" t="n">
        <f aca="false">AVERAGE(W62,Z62,AC62)</f>
        <v>473.666666666667</v>
      </c>
      <c r="AO62" s="26" t="n">
        <f aca="false">AM62*AN62</f>
        <v>0</v>
      </c>
      <c r="AP62" s="17"/>
      <c r="AQ62" s="26"/>
      <c r="AR62" s="17"/>
      <c r="AS62" s="17"/>
      <c r="AT62" s="28"/>
      <c r="AU62" s="28"/>
      <c r="AV62" s="28"/>
      <c r="AW62" s="28"/>
      <c r="AX62" s="28"/>
      <c r="AY62" s="29"/>
      <c r="AZ62" s="30" t="n">
        <f aca="false">AY62*AN62</f>
        <v>0</v>
      </c>
      <c r="BA62" s="31"/>
      <c r="BB62" s="32" t="n">
        <f aca="false">BA62*AN62</f>
        <v>0</v>
      </c>
      <c r="BC62" s="33" t="n">
        <f aca="false">BA62+AY62</f>
        <v>0</v>
      </c>
      <c r="BD62" s="34" t="n">
        <f aca="false">BC62*AN62</f>
        <v>0</v>
      </c>
    </row>
    <row r="63" customFormat="false" ht="12.8" hidden="false" customHeight="false" outlineLevel="0" collapsed="false">
      <c r="A63" s="44"/>
      <c r="B63" s="44"/>
      <c r="C63" s="44"/>
      <c r="D63" s="44"/>
      <c r="E63" s="44"/>
      <c r="F63" s="44"/>
      <c r="G63" s="44"/>
      <c r="H63" s="44"/>
      <c r="I63" s="44"/>
      <c r="J63" s="44"/>
      <c r="K63" s="44"/>
      <c r="L63" s="44"/>
      <c r="M63" s="44"/>
      <c r="N63" s="44"/>
      <c r="O63" s="44"/>
      <c r="P63" s="45"/>
      <c r="Q63" s="44"/>
      <c r="R63" s="46"/>
      <c r="S63" s="46"/>
      <c r="T63" s="44"/>
      <c r="U63" s="44"/>
      <c r="V63" s="44"/>
      <c r="W63" s="47"/>
      <c r="X63" s="46"/>
      <c r="Y63" s="46"/>
      <c r="Z63" s="47"/>
      <c r="AA63" s="46"/>
      <c r="AB63" s="46"/>
      <c r="AC63" s="47"/>
      <c r="AD63" s="47"/>
      <c r="AE63" s="47"/>
      <c r="AF63" s="47"/>
      <c r="AG63" s="47"/>
      <c r="AH63" s="47"/>
      <c r="AI63" s="47"/>
      <c r="AJ63" s="47"/>
      <c r="AK63" s="47"/>
      <c r="AL63" s="47"/>
      <c r="AM63" s="44"/>
      <c r="AN63" s="47"/>
      <c r="AO63" s="48" t="n">
        <f aca="false">SUM(AO2:AO62)</f>
        <v>0</v>
      </c>
      <c r="AP63" s="47"/>
      <c r="AQ63" s="48" t="n">
        <f aca="false">SUM(AQ2:AQ62)</f>
        <v>0</v>
      </c>
      <c r="AR63" s="49"/>
      <c r="AS63" s="49"/>
      <c r="AT63" s="49"/>
      <c r="AU63" s="49"/>
      <c r="AV63" s="49"/>
      <c r="AW63" s="49"/>
      <c r="AX63" s="49"/>
      <c r="AY63" s="50" t="s">
        <v>196</v>
      </c>
      <c r="AZ63" s="51" t="n">
        <f aca="false">SUM(AZ2:AZ62)</f>
        <v>3166.666666</v>
      </c>
      <c r="BA63" s="50" t="s">
        <v>196</v>
      </c>
      <c r="BB63" s="51" t="n">
        <f aca="false">SUM(BB2:BB62)</f>
        <v>84277.85</v>
      </c>
      <c r="BC63" s="52" t="s">
        <v>197</v>
      </c>
      <c r="BD63" s="53" t="n">
        <f aca="false">SUM(BD2:BD62)</f>
        <v>87444.516666</v>
      </c>
    </row>
    <row r="64" customFormat="false" ht="12.8" hidden="false" customHeight="false" outlineLevel="0" collapsed="false">
      <c r="A64" s="44"/>
      <c r="B64" s="44"/>
      <c r="C64" s="44"/>
      <c r="D64" s="44"/>
      <c r="E64" s="44"/>
      <c r="F64" s="44"/>
      <c r="G64" s="44"/>
      <c r="H64" s="44"/>
      <c r="I64" s="44"/>
      <c r="J64" s="44"/>
      <c r="K64" s="44"/>
      <c r="L64" s="44"/>
      <c r="M64" s="44"/>
      <c r="N64" s="44"/>
      <c r="O64" s="44"/>
      <c r="P64" s="45"/>
      <c r="Q64" s="44"/>
      <c r="R64" s="46"/>
      <c r="S64" s="46"/>
      <c r="T64" s="44"/>
      <c r="U64" s="44"/>
      <c r="V64" s="44"/>
      <c r="W64" s="47"/>
      <c r="X64" s="46"/>
      <c r="Y64" s="46"/>
      <c r="Z64" s="47"/>
      <c r="AA64" s="46"/>
      <c r="AB64" s="46"/>
      <c r="AC64" s="47"/>
      <c r="AD64" s="47"/>
      <c r="AE64" s="47"/>
      <c r="AF64" s="47"/>
      <c r="AG64" s="47"/>
      <c r="AH64" s="47"/>
      <c r="AI64" s="47"/>
      <c r="AJ64" s="47"/>
      <c r="AK64" s="47"/>
      <c r="AL64" s="47"/>
      <c r="AM64" s="44"/>
      <c r="AN64" s="47"/>
      <c r="AO64" s="47"/>
      <c r="AP64" s="47"/>
      <c r="AQ64" s="47"/>
      <c r="AR64" s="49"/>
      <c r="AS64" s="49"/>
      <c r="AT64" s="49"/>
      <c r="AU64" s="49"/>
      <c r="AV64" s="49"/>
      <c r="AW64" s="49"/>
      <c r="AX64" s="49"/>
    </row>
    <row r="65" customFormat="false" ht="12.8" hidden="false" customHeight="false" outlineLevel="0" collapsed="false">
      <c r="A65" s="46" t="s">
        <v>198</v>
      </c>
      <c r="B65" s="44"/>
      <c r="C65" s="44"/>
      <c r="D65" s="44"/>
      <c r="E65" s="44"/>
      <c r="F65" s="44"/>
      <c r="G65" s="44"/>
      <c r="H65" s="44"/>
      <c r="I65" s="44"/>
      <c r="J65" s="44"/>
      <c r="K65" s="44"/>
      <c r="L65" s="44"/>
      <c r="M65" s="44"/>
      <c r="N65" s="44"/>
      <c r="O65" s="44"/>
      <c r="P65" s="45"/>
      <c r="Q65" s="44"/>
      <c r="R65" s="46"/>
      <c r="S65" s="44"/>
      <c r="T65" s="54"/>
      <c r="U65" s="44"/>
      <c r="V65" s="44"/>
      <c r="W65" s="47"/>
      <c r="X65" s="46"/>
      <c r="Y65" s="46"/>
      <c r="Z65" s="47"/>
      <c r="AA65" s="46"/>
      <c r="AB65" s="46"/>
      <c r="AC65" s="47"/>
      <c r="AD65" s="47"/>
      <c r="AE65" s="47"/>
      <c r="AF65" s="47"/>
      <c r="AG65" s="47"/>
      <c r="AH65" s="47"/>
      <c r="AI65" s="47"/>
      <c r="AJ65" s="47"/>
      <c r="AK65" s="47"/>
      <c r="AL65" s="47"/>
      <c r="AM65" s="44"/>
      <c r="AN65" s="47"/>
      <c r="AO65" s="47"/>
      <c r="AP65" s="47"/>
      <c r="AQ65" s="47"/>
      <c r="AR65" s="49"/>
      <c r="AS65" s="49"/>
      <c r="AT65" s="49"/>
      <c r="AU65" s="49"/>
      <c r="AV65" s="49"/>
      <c r="AW65" s="49"/>
      <c r="AX65" s="49"/>
    </row>
    <row r="66" customFormat="false" ht="12.8" hidden="false" customHeight="false" outlineLevel="0" collapsed="false">
      <c r="A66" s="46" t="s">
        <v>199</v>
      </c>
      <c r="B66" s="44"/>
      <c r="C66" s="44"/>
      <c r="D66" s="44"/>
      <c r="E66" s="44"/>
      <c r="F66" s="44"/>
      <c r="G66" s="44"/>
      <c r="H66" s="44"/>
      <c r="I66" s="44"/>
      <c r="J66" s="44"/>
      <c r="K66" s="44"/>
      <c r="L66" s="44"/>
      <c r="M66" s="44"/>
      <c r="N66" s="44"/>
      <c r="O66" s="44"/>
      <c r="P66" s="45"/>
      <c r="Q66" s="44"/>
      <c r="R66" s="46"/>
      <c r="S66" s="44"/>
      <c r="T66" s="54"/>
      <c r="U66" s="44"/>
      <c r="V66" s="44"/>
      <c r="W66" s="47"/>
      <c r="X66" s="46"/>
      <c r="Y66" s="46"/>
      <c r="Z66" s="47"/>
      <c r="AA66" s="46"/>
      <c r="AB66" s="46"/>
      <c r="AC66" s="47"/>
      <c r="AD66" s="47"/>
      <c r="AE66" s="47"/>
      <c r="AF66" s="47"/>
      <c r="AG66" s="47"/>
      <c r="AH66" s="47"/>
      <c r="AI66" s="47"/>
      <c r="AJ66" s="47"/>
      <c r="AK66" s="47"/>
      <c r="AL66" s="47"/>
      <c r="AM66" s="44"/>
      <c r="AN66" s="47"/>
      <c r="AO66" s="47"/>
      <c r="AP66" s="47"/>
      <c r="AQ66" s="47"/>
      <c r="AR66" s="49"/>
      <c r="AS66" s="49"/>
      <c r="AT66" s="49"/>
      <c r="AU66" s="49"/>
      <c r="AV66" s="49"/>
      <c r="AW66" s="49"/>
      <c r="AX66" s="49"/>
    </row>
    <row r="67" customFormat="false" ht="12.8" hidden="false" customHeight="false" outlineLevel="0" collapsed="false">
      <c r="A67" s="46" t="s">
        <v>200</v>
      </c>
      <c r="B67" s="44"/>
      <c r="C67" s="44"/>
      <c r="D67" s="44"/>
      <c r="E67" s="44"/>
      <c r="F67" s="44"/>
      <c r="G67" s="44"/>
      <c r="H67" s="44"/>
      <c r="I67" s="44"/>
      <c r="J67" s="44"/>
      <c r="K67" s="44"/>
      <c r="L67" s="44"/>
      <c r="M67" s="44"/>
      <c r="N67" s="44"/>
      <c r="O67" s="44"/>
      <c r="P67" s="45"/>
      <c r="Q67" s="44"/>
      <c r="R67" s="46"/>
      <c r="S67" s="44"/>
      <c r="T67" s="54"/>
      <c r="U67" s="44"/>
      <c r="V67" s="44"/>
      <c r="W67" s="47"/>
      <c r="X67" s="46"/>
      <c r="Y67" s="46"/>
      <c r="Z67" s="47"/>
      <c r="AA67" s="46"/>
      <c r="AB67" s="46"/>
      <c r="AC67" s="47"/>
      <c r="AD67" s="47"/>
      <c r="AE67" s="47"/>
      <c r="AF67" s="47"/>
      <c r="AG67" s="47"/>
      <c r="AH67" s="47"/>
      <c r="AI67" s="47"/>
      <c r="AJ67" s="47"/>
      <c r="AK67" s="47"/>
      <c r="AL67" s="47"/>
      <c r="AM67" s="44"/>
      <c r="AN67" s="47"/>
      <c r="AO67" s="47"/>
      <c r="AP67" s="47"/>
      <c r="AQ67" s="47"/>
      <c r="AR67" s="49"/>
      <c r="AS67" s="49"/>
      <c r="AT67" s="49"/>
      <c r="AU67" s="49"/>
      <c r="AV67" s="49"/>
      <c r="AW67" s="49"/>
      <c r="AX67" s="49"/>
    </row>
    <row r="68" customFormat="false" ht="12.8" hidden="false" customHeight="false" outlineLevel="0" collapsed="false">
      <c r="A68" s="46" t="s">
        <v>201</v>
      </c>
      <c r="B68" s="44"/>
      <c r="C68" s="44"/>
      <c r="D68" s="44"/>
      <c r="E68" s="44"/>
      <c r="F68" s="44"/>
      <c r="G68" s="44"/>
      <c r="H68" s="44"/>
      <c r="I68" s="44"/>
      <c r="J68" s="44"/>
      <c r="K68" s="44"/>
      <c r="L68" s="44"/>
      <c r="M68" s="44"/>
      <c r="N68" s="44"/>
      <c r="O68" s="44"/>
      <c r="P68" s="45"/>
      <c r="Q68" s="44"/>
      <c r="R68" s="46"/>
      <c r="S68" s="44"/>
      <c r="T68" s="54"/>
      <c r="U68" s="44"/>
      <c r="V68" s="44"/>
      <c r="W68" s="47"/>
      <c r="X68" s="46"/>
      <c r="Y68" s="46"/>
      <c r="Z68" s="47"/>
      <c r="AA68" s="46"/>
      <c r="AB68" s="46"/>
      <c r="AC68" s="47"/>
      <c r="AD68" s="47"/>
      <c r="AE68" s="47"/>
      <c r="AF68" s="47"/>
      <c r="AG68" s="47"/>
      <c r="AH68" s="47"/>
      <c r="AI68" s="47"/>
      <c r="AJ68" s="47"/>
      <c r="AK68" s="47"/>
      <c r="AL68" s="47"/>
      <c r="AM68" s="44"/>
      <c r="AN68" s="47"/>
      <c r="AO68" s="47"/>
      <c r="AP68" s="47"/>
      <c r="AQ68" s="47"/>
      <c r="AR68" s="49"/>
      <c r="AS68" s="49"/>
      <c r="AT68" s="49"/>
      <c r="AU68" s="49"/>
      <c r="AV68" s="49"/>
      <c r="AW68" s="49"/>
      <c r="AX68" s="49"/>
    </row>
    <row r="69" customFormat="false" ht="12.8" hidden="false" customHeight="false" outlineLevel="0" collapsed="false">
      <c r="A69" s="46" t="s">
        <v>202</v>
      </c>
      <c r="B69" s="44"/>
      <c r="C69" s="44"/>
      <c r="D69" s="44"/>
      <c r="E69" s="44"/>
      <c r="F69" s="44"/>
      <c r="G69" s="44"/>
      <c r="H69" s="44"/>
      <c r="I69" s="44"/>
      <c r="J69" s="44"/>
      <c r="K69" s="44"/>
      <c r="L69" s="44"/>
      <c r="M69" s="44"/>
      <c r="N69" s="44"/>
      <c r="O69" s="44"/>
      <c r="P69" s="45"/>
      <c r="Q69" s="44"/>
      <c r="R69" s="46"/>
      <c r="S69" s="44"/>
      <c r="T69" s="54"/>
      <c r="U69" s="44"/>
      <c r="V69" s="44"/>
      <c r="W69" s="47"/>
      <c r="X69" s="46"/>
      <c r="Y69" s="46"/>
      <c r="Z69" s="47"/>
      <c r="AA69" s="46"/>
      <c r="AB69" s="46"/>
      <c r="AC69" s="47"/>
      <c r="AD69" s="47"/>
      <c r="AE69" s="47"/>
      <c r="AF69" s="47"/>
      <c r="AG69" s="47"/>
      <c r="AH69" s="47"/>
      <c r="AI69" s="47"/>
      <c r="AJ69" s="47"/>
      <c r="AK69" s="47"/>
      <c r="AL69" s="47"/>
      <c r="AM69" s="44"/>
      <c r="AN69" s="47"/>
      <c r="AO69" s="47"/>
      <c r="AP69" s="47"/>
      <c r="AQ69" s="47"/>
      <c r="AR69" s="49"/>
      <c r="AS69" s="49"/>
      <c r="AT69" s="49"/>
      <c r="AU69" s="49"/>
      <c r="AV69" s="49"/>
      <c r="AW69" s="49"/>
      <c r="AX69" s="49"/>
    </row>
    <row r="70" customFormat="false" ht="12.8" hidden="false" customHeight="false" outlineLevel="0" collapsed="false">
      <c r="A70" s="46" t="s">
        <v>203</v>
      </c>
      <c r="B70" s="44"/>
      <c r="C70" s="44"/>
      <c r="D70" s="44"/>
      <c r="E70" s="44"/>
      <c r="F70" s="44"/>
      <c r="G70" s="44"/>
      <c r="H70" s="44"/>
      <c r="I70" s="44"/>
      <c r="J70" s="44"/>
      <c r="K70" s="44"/>
      <c r="L70" s="44"/>
      <c r="M70" s="44"/>
      <c r="N70" s="44"/>
      <c r="O70" s="44"/>
      <c r="P70" s="45"/>
      <c r="Q70" s="44"/>
      <c r="R70" s="46"/>
      <c r="S70" s="44"/>
      <c r="T70" s="54"/>
      <c r="U70" s="44"/>
      <c r="V70" s="44"/>
      <c r="W70" s="47"/>
      <c r="X70" s="46"/>
      <c r="Y70" s="46"/>
      <c r="Z70" s="47"/>
      <c r="AA70" s="46"/>
      <c r="AB70" s="46"/>
      <c r="AC70" s="47"/>
      <c r="AD70" s="47"/>
      <c r="AE70" s="47"/>
      <c r="AF70" s="47"/>
      <c r="AG70" s="47"/>
      <c r="AH70" s="47"/>
      <c r="AI70" s="47"/>
      <c r="AJ70" s="47"/>
      <c r="AK70" s="47"/>
      <c r="AL70" s="47"/>
      <c r="AM70" s="44"/>
      <c r="AN70" s="47"/>
      <c r="AO70" s="47"/>
      <c r="AP70" s="47"/>
      <c r="AQ70" s="47"/>
      <c r="AR70" s="49"/>
      <c r="AS70" s="49"/>
      <c r="AT70" s="49"/>
      <c r="AU70" s="49"/>
      <c r="AV70" s="49"/>
      <c r="AW70" s="49"/>
      <c r="AX70" s="49"/>
    </row>
    <row r="71" customFormat="false" ht="12.8" hidden="false" customHeight="false" outlineLevel="0" collapsed="false">
      <c r="A71" s="46" t="s">
        <v>204</v>
      </c>
      <c r="B71" s="44"/>
      <c r="C71" s="44"/>
      <c r="D71" s="44"/>
      <c r="E71" s="44"/>
      <c r="F71" s="44"/>
      <c r="G71" s="44"/>
      <c r="H71" s="44"/>
      <c r="I71" s="44"/>
      <c r="J71" s="44"/>
      <c r="K71" s="44"/>
      <c r="L71" s="44"/>
      <c r="M71" s="44"/>
      <c r="N71" s="44"/>
      <c r="O71" s="44"/>
      <c r="P71" s="45"/>
      <c r="Q71" s="44"/>
      <c r="R71" s="46"/>
      <c r="S71" s="44"/>
      <c r="T71" s="54"/>
      <c r="U71" s="44"/>
      <c r="V71" s="44"/>
      <c r="W71" s="47"/>
      <c r="X71" s="46"/>
      <c r="Y71" s="46"/>
      <c r="Z71" s="47"/>
      <c r="AA71" s="46"/>
      <c r="AB71" s="46"/>
      <c r="AC71" s="47"/>
      <c r="AD71" s="47"/>
      <c r="AE71" s="47"/>
      <c r="AF71" s="47"/>
      <c r="AG71" s="47"/>
      <c r="AH71" s="47"/>
      <c r="AI71" s="47"/>
      <c r="AJ71" s="47"/>
      <c r="AK71" s="47"/>
      <c r="AL71" s="47"/>
      <c r="AM71" s="44"/>
      <c r="AN71" s="47"/>
      <c r="AO71" s="47"/>
      <c r="AP71" s="47"/>
      <c r="AQ71" s="47"/>
      <c r="AR71" s="49"/>
      <c r="AS71" s="49"/>
      <c r="AT71" s="49"/>
      <c r="AU71" s="49"/>
      <c r="AV71" s="49"/>
      <c r="AW71" s="49"/>
      <c r="AX71" s="49"/>
    </row>
    <row r="72" customFormat="false" ht="12.8" hidden="false" customHeight="false" outlineLevel="0" collapsed="false">
      <c r="A72" s="46" t="s">
        <v>205</v>
      </c>
      <c r="B72" s="44"/>
      <c r="C72" s="44"/>
      <c r="D72" s="44"/>
      <c r="E72" s="44"/>
      <c r="F72" s="44"/>
      <c r="G72" s="44"/>
      <c r="H72" s="44"/>
      <c r="I72" s="44"/>
      <c r="J72" s="44"/>
      <c r="K72" s="44"/>
      <c r="L72" s="44"/>
      <c r="M72" s="44"/>
      <c r="N72" s="44"/>
      <c r="O72" s="44"/>
      <c r="P72" s="45"/>
      <c r="Q72" s="44"/>
      <c r="R72" s="46"/>
      <c r="S72" s="44"/>
      <c r="T72" s="54"/>
      <c r="U72" s="44"/>
      <c r="V72" s="44"/>
      <c r="W72" s="47"/>
      <c r="X72" s="46"/>
      <c r="Y72" s="46"/>
      <c r="Z72" s="47"/>
      <c r="AA72" s="46"/>
      <c r="AB72" s="46"/>
      <c r="AC72" s="47"/>
      <c r="AD72" s="47"/>
      <c r="AE72" s="47"/>
      <c r="AF72" s="47"/>
      <c r="AG72" s="47"/>
      <c r="AH72" s="47"/>
      <c r="AI72" s="47"/>
      <c r="AJ72" s="47"/>
      <c r="AK72" s="47"/>
      <c r="AL72" s="47"/>
      <c r="AM72" s="44"/>
      <c r="AN72" s="47"/>
      <c r="AO72" s="47"/>
      <c r="AP72" s="47"/>
      <c r="AQ72" s="47"/>
      <c r="AR72" s="49"/>
      <c r="AS72" s="49"/>
      <c r="AT72" s="49"/>
      <c r="AU72" s="49"/>
      <c r="AV72" s="49"/>
      <c r="AW72" s="49"/>
      <c r="AX72" s="49"/>
    </row>
    <row r="73" customFormat="false" ht="12.8" hidden="false" customHeight="false" outlineLevel="0" collapsed="false">
      <c r="A73" s="46" t="s">
        <v>206</v>
      </c>
      <c r="B73" s="44"/>
      <c r="C73" s="44"/>
      <c r="D73" s="44"/>
      <c r="E73" s="44"/>
      <c r="F73" s="44"/>
      <c r="G73" s="44"/>
      <c r="H73" s="44"/>
      <c r="I73" s="44"/>
      <c r="J73" s="44"/>
      <c r="K73" s="44"/>
      <c r="L73" s="44"/>
      <c r="M73" s="44"/>
      <c r="N73" s="44"/>
      <c r="O73" s="44"/>
      <c r="P73" s="45"/>
      <c r="Q73" s="44"/>
      <c r="R73" s="46"/>
      <c r="S73" s="44"/>
      <c r="T73" s="54"/>
      <c r="U73" s="44"/>
      <c r="V73" s="44"/>
      <c r="W73" s="47"/>
      <c r="X73" s="46"/>
      <c r="Y73" s="46"/>
      <c r="Z73" s="47"/>
      <c r="AA73" s="46"/>
      <c r="AB73" s="46"/>
      <c r="AC73" s="47"/>
      <c r="AD73" s="47"/>
      <c r="AE73" s="47"/>
      <c r="AF73" s="47"/>
      <c r="AG73" s="47"/>
      <c r="AH73" s="47"/>
      <c r="AI73" s="47"/>
      <c r="AJ73" s="47"/>
      <c r="AK73" s="47"/>
      <c r="AL73" s="47"/>
      <c r="AM73" s="44"/>
      <c r="AN73" s="47"/>
      <c r="AO73" s="47"/>
      <c r="AP73" s="47"/>
      <c r="AQ73" s="47"/>
      <c r="AR73" s="49"/>
      <c r="AS73" s="49"/>
      <c r="AT73" s="49"/>
      <c r="AU73" s="49"/>
      <c r="AV73" s="49"/>
      <c r="AW73" s="49"/>
      <c r="AX73" s="49"/>
    </row>
    <row r="74" customFormat="false" ht="12.8" hidden="false" customHeight="false" outlineLevel="0" collapsed="false">
      <c r="A74" s="46" t="s">
        <v>207</v>
      </c>
      <c r="B74" s="44"/>
      <c r="C74" s="44"/>
      <c r="D74" s="44"/>
      <c r="E74" s="44"/>
      <c r="F74" s="44"/>
      <c r="G74" s="44"/>
      <c r="H74" s="44"/>
      <c r="I74" s="44"/>
      <c r="J74" s="44"/>
      <c r="K74" s="44"/>
      <c r="L74" s="44"/>
      <c r="M74" s="44"/>
      <c r="N74" s="44"/>
      <c r="O74" s="44"/>
      <c r="P74" s="45"/>
      <c r="Q74" s="44"/>
      <c r="R74" s="46"/>
      <c r="S74" s="44"/>
      <c r="T74" s="54"/>
      <c r="U74" s="44"/>
      <c r="V74" s="44"/>
      <c r="W74" s="47"/>
      <c r="X74" s="46"/>
      <c r="Y74" s="46"/>
      <c r="Z74" s="47"/>
      <c r="AA74" s="46"/>
      <c r="AB74" s="46"/>
      <c r="AC74" s="47"/>
      <c r="AD74" s="47"/>
      <c r="AE74" s="47"/>
      <c r="AF74" s="47"/>
      <c r="AG74" s="47"/>
      <c r="AH74" s="47"/>
      <c r="AI74" s="47"/>
      <c r="AJ74" s="47"/>
      <c r="AK74" s="47"/>
      <c r="AL74" s="47"/>
      <c r="AM74" s="44"/>
      <c r="AN74" s="47"/>
      <c r="AO74" s="47"/>
      <c r="AP74" s="47"/>
      <c r="AQ74" s="47"/>
      <c r="AR74" s="49"/>
      <c r="AS74" s="49"/>
      <c r="AT74" s="49"/>
      <c r="AU74" s="49"/>
      <c r="AV74" s="49"/>
      <c r="AW74" s="49"/>
      <c r="AX74" s="49"/>
    </row>
    <row r="75" customFormat="false" ht="12.8" hidden="false" customHeight="false" outlineLevel="0" collapsed="false">
      <c r="A75" s="46" t="s">
        <v>208</v>
      </c>
      <c r="B75" s="44"/>
      <c r="C75" s="44"/>
      <c r="D75" s="44"/>
      <c r="E75" s="44"/>
      <c r="F75" s="44"/>
      <c r="G75" s="44"/>
      <c r="H75" s="44"/>
      <c r="I75" s="44"/>
      <c r="J75" s="44"/>
      <c r="K75" s="44"/>
      <c r="L75" s="44"/>
      <c r="M75" s="44"/>
      <c r="N75" s="44"/>
      <c r="O75" s="44"/>
      <c r="P75" s="45"/>
      <c r="Q75" s="44"/>
      <c r="R75" s="46"/>
      <c r="S75" s="44"/>
      <c r="T75" s="54"/>
      <c r="U75" s="44"/>
      <c r="V75" s="44"/>
      <c r="W75" s="47"/>
      <c r="X75" s="46"/>
      <c r="Y75" s="46"/>
      <c r="Z75" s="47"/>
      <c r="AA75" s="46"/>
      <c r="AB75" s="46"/>
      <c r="AC75" s="47"/>
      <c r="AD75" s="47"/>
      <c r="AE75" s="47"/>
      <c r="AF75" s="47"/>
      <c r="AG75" s="47"/>
      <c r="AH75" s="47"/>
      <c r="AI75" s="47"/>
      <c r="AJ75" s="47"/>
      <c r="AK75" s="47"/>
      <c r="AL75" s="47"/>
      <c r="AM75" s="44"/>
      <c r="AN75" s="47"/>
      <c r="AO75" s="47"/>
      <c r="AP75" s="47"/>
      <c r="AQ75" s="47"/>
      <c r="AR75" s="49"/>
      <c r="AS75" s="49"/>
      <c r="AT75" s="49"/>
      <c r="AU75" s="49"/>
      <c r="AV75" s="49"/>
      <c r="AW75" s="49"/>
      <c r="AX75" s="49"/>
    </row>
    <row r="76" customFormat="false" ht="12.8" hidden="false" customHeight="false" outlineLevel="0" collapsed="false">
      <c r="A76" s="46" t="s">
        <v>209</v>
      </c>
      <c r="B76" s="44"/>
      <c r="C76" s="44"/>
      <c r="D76" s="44"/>
      <c r="E76" s="44"/>
      <c r="F76" s="44"/>
      <c r="G76" s="44"/>
      <c r="H76" s="44"/>
      <c r="I76" s="44"/>
      <c r="J76" s="44"/>
      <c r="K76" s="44"/>
      <c r="L76" s="44"/>
      <c r="M76" s="44"/>
      <c r="N76" s="44"/>
      <c r="O76" s="44"/>
      <c r="P76" s="45"/>
      <c r="Q76" s="44"/>
      <c r="R76" s="46"/>
      <c r="S76" s="44"/>
      <c r="T76" s="54"/>
      <c r="U76" s="44"/>
      <c r="V76" s="44"/>
      <c r="W76" s="47"/>
      <c r="X76" s="46"/>
      <c r="Y76" s="46"/>
      <c r="Z76" s="47"/>
      <c r="AA76" s="46"/>
      <c r="AB76" s="46"/>
      <c r="AC76" s="47"/>
      <c r="AD76" s="47"/>
      <c r="AE76" s="47"/>
      <c r="AF76" s="47"/>
      <c r="AG76" s="47"/>
      <c r="AH76" s="47"/>
      <c r="AI76" s="47"/>
      <c r="AJ76" s="47"/>
      <c r="AK76" s="47"/>
      <c r="AL76" s="47"/>
      <c r="AM76" s="44"/>
      <c r="AN76" s="47"/>
      <c r="AO76" s="47"/>
      <c r="AP76" s="47"/>
      <c r="AQ76" s="47"/>
      <c r="AR76" s="49"/>
      <c r="AS76" s="49"/>
      <c r="AT76" s="49"/>
      <c r="AU76" s="49"/>
      <c r="AV76" s="49"/>
      <c r="AW76" s="49"/>
      <c r="AX76" s="49"/>
    </row>
    <row r="77" customFormat="false" ht="12.8" hidden="false" customHeight="false" outlineLevel="0" collapsed="false">
      <c r="A77" s="46" t="s">
        <v>210</v>
      </c>
      <c r="B77" s="44"/>
      <c r="C77" s="44"/>
      <c r="D77" s="44"/>
      <c r="E77" s="44"/>
      <c r="F77" s="44"/>
      <c r="G77" s="44"/>
      <c r="H77" s="44"/>
      <c r="I77" s="44"/>
      <c r="J77" s="44"/>
      <c r="K77" s="44"/>
      <c r="L77" s="44"/>
      <c r="M77" s="44"/>
      <c r="N77" s="44"/>
      <c r="O77" s="44"/>
      <c r="P77" s="45"/>
      <c r="Q77" s="44"/>
      <c r="R77" s="46"/>
      <c r="S77" s="44"/>
      <c r="T77" s="54"/>
      <c r="U77" s="44"/>
      <c r="V77" s="44"/>
      <c r="W77" s="47"/>
      <c r="X77" s="46"/>
      <c r="Y77" s="46"/>
      <c r="Z77" s="47"/>
      <c r="AA77" s="46"/>
      <c r="AB77" s="46"/>
      <c r="AC77" s="47"/>
      <c r="AD77" s="47"/>
      <c r="AE77" s="47"/>
      <c r="AF77" s="47"/>
      <c r="AG77" s="47"/>
      <c r="AH77" s="47"/>
      <c r="AI77" s="47"/>
      <c r="AJ77" s="47"/>
      <c r="AK77" s="47"/>
      <c r="AL77" s="47"/>
      <c r="AM77" s="44"/>
      <c r="AN77" s="47"/>
      <c r="AO77" s="47"/>
      <c r="AP77" s="47"/>
      <c r="AQ77" s="47"/>
      <c r="AR77" s="49"/>
      <c r="AS77" s="49"/>
      <c r="AT77" s="49"/>
      <c r="AU77" s="49"/>
      <c r="AV77" s="49"/>
      <c r="AW77" s="49"/>
      <c r="AX77" s="49"/>
    </row>
    <row r="78" customFormat="false" ht="12.8" hidden="false" customHeight="false" outlineLevel="0" collapsed="false">
      <c r="A78" s="46" t="s">
        <v>211</v>
      </c>
      <c r="B78" s="44"/>
      <c r="C78" s="44"/>
      <c r="D78" s="44"/>
      <c r="E78" s="44"/>
      <c r="F78" s="44"/>
      <c r="G78" s="44"/>
      <c r="H78" s="44"/>
      <c r="I78" s="44"/>
      <c r="J78" s="44"/>
      <c r="K78" s="44"/>
      <c r="L78" s="44"/>
      <c r="M78" s="44"/>
      <c r="N78" s="44"/>
      <c r="O78" s="44"/>
      <c r="P78" s="45"/>
      <c r="Q78" s="44"/>
      <c r="R78" s="46"/>
      <c r="S78" s="44"/>
      <c r="T78" s="54"/>
      <c r="U78" s="44"/>
      <c r="V78" s="44"/>
      <c r="W78" s="47"/>
      <c r="X78" s="46"/>
      <c r="Y78" s="46"/>
      <c r="Z78" s="47"/>
      <c r="AA78" s="46"/>
      <c r="AB78" s="46"/>
      <c r="AC78" s="47"/>
      <c r="AD78" s="47"/>
      <c r="AE78" s="47"/>
      <c r="AF78" s="47"/>
      <c r="AG78" s="47"/>
      <c r="AH78" s="47"/>
      <c r="AI78" s="47"/>
      <c r="AJ78" s="47"/>
      <c r="AK78" s="47"/>
      <c r="AL78" s="47"/>
      <c r="AM78" s="44"/>
      <c r="AN78" s="47"/>
      <c r="AO78" s="47"/>
      <c r="AP78" s="47"/>
      <c r="AQ78" s="47"/>
      <c r="AR78" s="49"/>
      <c r="AS78" s="49"/>
      <c r="AT78" s="49"/>
      <c r="AU78" s="49"/>
      <c r="AV78" s="49"/>
      <c r="AW78" s="49"/>
      <c r="AX78" s="49"/>
    </row>
    <row r="79" customFormat="false" ht="12.8" hidden="false" customHeight="false" outlineLevel="0" collapsed="false">
      <c r="A79" s="46" t="s">
        <v>212</v>
      </c>
      <c r="B79" s="44"/>
      <c r="C79" s="44"/>
      <c r="D79" s="44"/>
      <c r="E79" s="44"/>
      <c r="F79" s="44"/>
      <c r="G79" s="44"/>
      <c r="H79" s="44"/>
      <c r="I79" s="44"/>
      <c r="J79" s="44"/>
      <c r="K79" s="44"/>
      <c r="L79" s="44"/>
      <c r="M79" s="44"/>
      <c r="N79" s="44"/>
      <c r="O79" s="44"/>
      <c r="P79" s="45"/>
      <c r="Q79" s="44"/>
      <c r="R79" s="46"/>
      <c r="S79" s="44"/>
      <c r="T79" s="54"/>
      <c r="U79" s="44"/>
      <c r="V79" s="44"/>
      <c r="W79" s="47"/>
      <c r="X79" s="46"/>
      <c r="Y79" s="46"/>
      <c r="Z79" s="47"/>
      <c r="AA79" s="46"/>
      <c r="AB79" s="46"/>
      <c r="AC79" s="47"/>
      <c r="AD79" s="47"/>
      <c r="AE79" s="47"/>
      <c r="AF79" s="47"/>
      <c r="AG79" s="47"/>
      <c r="AH79" s="47"/>
      <c r="AI79" s="47"/>
      <c r="AJ79" s="47"/>
      <c r="AK79" s="47"/>
      <c r="AL79" s="47"/>
      <c r="AM79" s="44"/>
      <c r="AN79" s="47"/>
      <c r="AO79" s="47"/>
      <c r="AP79" s="47"/>
      <c r="AQ79" s="47"/>
      <c r="AR79" s="49"/>
      <c r="AS79" s="49"/>
      <c r="AT79" s="49"/>
      <c r="AU79" s="49"/>
      <c r="AV79" s="49"/>
      <c r="AW79" s="49"/>
      <c r="AX79" s="49"/>
    </row>
    <row r="80" customFormat="false" ht="12.8" hidden="false" customHeight="false" outlineLevel="0" collapsed="false">
      <c r="A80" s="44"/>
      <c r="B80" s="44"/>
      <c r="C80" s="44"/>
      <c r="D80" s="44"/>
      <c r="E80" s="44"/>
      <c r="F80" s="44"/>
      <c r="G80" s="44"/>
      <c r="H80" s="44"/>
      <c r="I80" s="44"/>
      <c r="J80" s="44"/>
      <c r="K80" s="44"/>
      <c r="L80" s="44"/>
      <c r="M80" s="44"/>
      <c r="N80" s="44"/>
      <c r="O80" s="44"/>
      <c r="P80" s="45"/>
      <c r="Q80" s="44"/>
      <c r="R80" s="46"/>
      <c r="S80" s="44"/>
      <c r="T80" s="54"/>
      <c r="U80" s="44"/>
      <c r="V80" s="44"/>
      <c r="W80" s="47"/>
      <c r="X80" s="46"/>
      <c r="Y80" s="46"/>
      <c r="Z80" s="47"/>
      <c r="AA80" s="46"/>
      <c r="AB80" s="46"/>
      <c r="AC80" s="47"/>
      <c r="AD80" s="47"/>
      <c r="AE80" s="47"/>
      <c r="AF80" s="47"/>
      <c r="AG80" s="47"/>
      <c r="AH80" s="47"/>
      <c r="AI80" s="47"/>
      <c r="AJ80" s="47"/>
      <c r="AK80" s="47"/>
      <c r="AL80" s="47"/>
      <c r="AM80" s="44"/>
      <c r="AN80" s="47"/>
      <c r="AO80" s="47"/>
      <c r="AP80" s="47"/>
      <c r="AQ80" s="47"/>
      <c r="AR80" s="49"/>
      <c r="AS80" s="49"/>
      <c r="AT80" s="49"/>
      <c r="AU80" s="49"/>
      <c r="AV80" s="49"/>
      <c r="AW80" s="49"/>
      <c r="AX80" s="49"/>
    </row>
    <row r="81" customFormat="false" ht="12.8" hidden="false" customHeight="false" outlineLevel="0" collapsed="false">
      <c r="A81" s="44"/>
      <c r="B81" s="44"/>
      <c r="C81" s="44"/>
      <c r="D81" s="44"/>
      <c r="E81" s="44"/>
      <c r="F81" s="44"/>
      <c r="G81" s="44"/>
      <c r="H81" s="44"/>
      <c r="I81" s="44"/>
      <c r="J81" s="44"/>
      <c r="K81" s="44"/>
      <c r="L81" s="44"/>
      <c r="M81" s="44"/>
      <c r="N81" s="44"/>
      <c r="O81" s="44"/>
      <c r="P81" s="45"/>
      <c r="Q81" s="44"/>
      <c r="R81" s="46"/>
      <c r="S81" s="44"/>
      <c r="T81" s="54"/>
      <c r="U81" s="44"/>
      <c r="V81" s="44"/>
      <c r="W81" s="47"/>
      <c r="X81" s="46"/>
      <c r="Y81" s="46"/>
      <c r="Z81" s="47"/>
      <c r="AA81" s="46"/>
      <c r="AB81" s="46"/>
      <c r="AC81" s="47"/>
      <c r="AD81" s="47"/>
      <c r="AE81" s="47"/>
      <c r="AF81" s="47"/>
      <c r="AG81" s="47"/>
      <c r="AH81" s="47"/>
      <c r="AI81" s="47"/>
      <c r="AJ81" s="47"/>
      <c r="AK81" s="47"/>
      <c r="AL81" s="47"/>
      <c r="AM81" s="44"/>
      <c r="AN81" s="47"/>
      <c r="AO81" s="47"/>
      <c r="AP81" s="47"/>
      <c r="AQ81" s="47"/>
      <c r="AR81" s="49"/>
      <c r="AS81" s="49"/>
      <c r="AT81" s="49"/>
      <c r="AU81" s="49"/>
      <c r="AV81" s="49"/>
      <c r="AW81" s="49"/>
      <c r="AX81" s="49"/>
    </row>
    <row r="82" customFormat="false" ht="12.8" hidden="false" customHeight="false" outlineLevel="0" collapsed="false">
      <c r="A82" s="44"/>
      <c r="B82" s="44"/>
      <c r="C82" s="44"/>
      <c r="D82" s="44"/>
      <c r="E82" s="44"/>
      <c r="F82" s="44"/>
      <c r="G82" s="44"/>
      <c r="H82" s="44"/>
      <c r="I82" s="44"/>
      <c r="J82" s="44"/>
      <c r="K82" s="44"/>
      <c r="L82" s="44"/>
      <c r="M82" s="44"/>
      <c r="N82" s="44"/>
      <c r="O82" s="44"/>
      <c r="P82" s="45"/>
      <c r="Q82" s="44"/>
      <c r="R82" s="46"/>
      <c r="S82" s="44"/>
      <c r="T82" s="54"/>
      <c r="U82" s="44"/>
      <c r="V82" s="44"/>
      <c r="W82" s="47"/>
      <c r="X82" s="46"/>
      <c r="Y82" s="46"/>
      <c r="Z82" s="47"/>
      <c r="AA82" s="46"/>
      <c r="AB82" s="46"/>
      <c r="AC82" s="47"/>
      <c r="AD82" s="47"/>
      <c r="AE82" s="47"/>
      <c r="AF82" s="47"/>
      <c r="AG82" s="47"/>
      <c r="AH82" s="47"/>
      <c r="AI82" s="47"/>
      <c r="AJ82" s="47"/>
      <c r="AK82" s="47"/>
      <c r="AL82" s="47"/>
      <c r="AM82" s="44"/>
      <c r="AN82" s="47"/>
      <c r="AO82" s="47"/>
      <c r="AP82" s="47"/>
      <c r="AQ82" s="47"/>
      <c r="AR82" s="49"/>
      <c r="AS82" s="49"/>
      <c r="AT82" s="49"/>
      <c r="AU82" s="49"/>
      <c r="AV82" s="49"/>
      <c r="AW82" s="49"/>
      <c r="AX82" s="49"/>
    </row>
    <row r="83" customFormat="false" ht="12.8" hidden="false" customHeight="false" outlineLevel="0" collapsed="false">
      <c r="A83" s="44"/>
      <c r="B83" s="44"/>
      <c r="C83" s="44"/>
      <c r="D83" s="44"/>
      <c r="E83" s="44"/>
      <c r="F83" s="44"/>
      <c r="G83" s="44"/>
      <c r="H83" s="44"/>
      <c r="I83" s="44"/>
      <c r="J83" s="44"/>
      <c r="K83" s="44"/>
      <c r="L83" s="44"/>
      <c r="M83" s="44"/>
      <c r="N83" s="44"/>
      <c r="O83" s="44"/>
      <c r="P83" s="45"/>
      <c r="Q83" s="44"/>
      <c r="R83" s="46"/>
      <c r="S83" s="44"/>
      <c r="T83" s="54"/>
      <c r="U83" s="44"/>
      <c r="V83" s="44"/>
      <c r="W83" s="47"/>
      <c r="X83" s="46"/>
      <c r="Y83" s="46"/>
      <c r="Z83" s="47"/>
      <c r="AA83" s="46"/>
      <c r="AB83" s="46"/>
      <c r="AC83" s="47"/>
      <c r="AD83" s="47"/>
      <c r="AE83" s="47"/>
      <c r="AF83" s="47"/>
      <c r="AG83" s="47"/>
      <c r="AH83" s="47"/>
      <c r="AI83" s="47"/>
      <c r="AJ83" s="47"/>
      <c r="AK83" s="47"/>
      <c r="AL83" s="47"/>
      <c r="AM83" s="44"/>
      <c r="AN83" s="47"/>
      <c r="AO83" s="47"/>
      <c r="AP83" s="47"/>
      <c r="AQ83" s="47"/>
      <c r="AR83" s="49"/>
      <c r="AS83" s="49"/>
      <c r="AT83" s="49"/>
      <c r="AU83" s="49"/>
      <c r="AV83" s="49"/>
      <c r="AW83" s="49"/>
      <c r="AX83" s="49"/>
    </row>
    <row r="84" customFormat="false" ht="12.8" hidden="false" customHeight="false" outlineLevel="0" collapsed="false">
      <c r="A84" s="44"/>
      <c r="B84" s="44"/>
      <c r="C84" s="44"/>
      <c r="D84" s="44"/>
      <c r="E84" s="44"/>
      <c r="F84" s="44"/>
      <c r="G84" s="44"/>
      <c r="H84" s="44"/>
      <c r="I84" s="44"/>
      <c r="J84" s="44"/>
      <c r="K84" s="44"/>
      <c r="L84" s="44"/>
      <c r="M84" s="44"/>
      <c r="N84" s="44"/>
      <c r="O84" s="44"/>
      <c r="P84" s="45"/>
      <c r="Q84" s="44"/>
      <c r="R84" s="46"/>
      <c r="S84" s="44"/>
      <c r="T84" s="54"/>
      <c r="U84" s="44"/>
      <c r="V84" s="44"/>
      <c r="W84" s="47"/>
      <c r="X84" s="46"/>
      <c r="Y84" s="46"/>
      <c r="Z84" s="47"/>
      <c r="AA84" s="46"/>
      <c r="AB84" s="46"/>
      <c r="AC84" s="47"/>
      <c r="AD84" s="47"/>
      <c r="AE84" s="47"/>
      <c r="AF84" s="47"/>
      <c r="AG84" s="47"/>
      <c r="AH84" s="47"/>
      <c r="AI84" s="47"/>
      <c r="AJ84" s="47"/>
      <c r="AK84" s="47"/>
      <c r="AL84" s="47"/>
      <c r="AM84" s="44"/>
      <c r="AN84" s="47"/>
      <c r="AO84" s="47"/>
      <c r="AP84" s="47"/>
      <c r="AQ84" s="47"/>
      <c r="AR84" s="49"/>
      <c r="AS84" s="49"/>
      <c r="AT84" s="49"/>
      <c r="AU84" s="49"/>
      <c r="AV84" s="49"/>
      <c r="AW84" s="49"/>
      <c r="AX84" s="49"/>
    </row>
    <row r="85" customFormat="false" ht="12.8" hidden="false" customHeight="false" outlineLevel="0" collapsed="false">
      <c r="A85" s="44"/>
      <c r="B85" s="44"/>
      <c r="C85" s="44"/>
      <c r="D85" s="44"/>
      <c r="E85" s="44"/>
      <c r="F85" s="44"/>
      <c r="G85" s="44"/>
      <c r="H85" s="44"/>
      <c r="I85" s="44"/>
      <c r="J85" s="44"/>
      <c r="K85" s="44"/>
      <c r="L85" s="44"/>
      <c r="M85" s="44"/>
      <c r="N85" s="44"/>
      <c r="O85" s="44"/>
      <c r="P85" s="45"/>
      <c r="Q85" s="44"/>
      <c r="R85" s="46"/>
      <c r="S85" s="44"/>
      <c r="T85" s="54"/>
      <c r="U85" s="44"/>
      <c r="V85" s="44"/>
      <c r="W85" s="47"/>
      <c r="X85" s="46"/>
      <c r="Y85" s="46"/>
      <c r="Z85" s="47"/>
      <c r="AA85" s="46"/>
      <c r="AB85" s="46"/>
      <c r="AC85" s="47"/>
      <c r="AD85" s="47"/>
      <c r="AE85" s="47"/>
      <c r="AF85" s="47"/>
      <c r="AG85" s="47"/>
      <c r="AH85" s="47"/>
      <c r="AI85" s="47"/>
      <c r="AJ85" s="47"/>
      <c r="AK85" s="47"/>
      <c r="AL85" s="47"/>
      <c r="AM85" s="44"/>
      <c r="AN85" s="47"/>
      <c r="AO85" s="47"/>
      <c r="AP85" s="47"/>
      <c r="AQ85" s="47"/>
      <c r="AR85" s="49"/>
      <c r="AS85" s="49"/>
      <c r="AT85" s="49"/>
      <c r="AU85" s="49"/>
      <c r="AV85" s="49"/>
      <c r="AW85" s="49"/>
      <c r="AX85" s="49"/>
    </row>
    <row r="86" customFormat="false" ht="12.8" hidden="false" customHeight="false" outlineLevel="0" collapsed="false">
      <c r="A86" s="44"/>
      <c r="B86" s="44"/>
      <c r="C86" s="44"/>
      <c r="D86" s="44"/>
      <c r="E86" s="44"/>
      <c r="F86" s="44"/>
      <c r="G86" s="44"/>
      <c r="H86" s="44"/>
      <c r="I86" s="44"/>
      <c r="J86" s="44"/>
      <c r="K86" s="44"/>
      <c r="L86" s="44"/>
      <c r="M86" s="44"/>
      <c r="N86" s="44"/>
      <c r="O86" s="44"/>
      <c r="P86" s="45"/>
      <c r="Q86" s="44"/>
      <c r="R86" s="46"/>
      <c r="S86" s="44"/>
      <c r="T86" s="54"/>
      <c r="U86" s="44"/>
      <c r="V86" s="44"/>
      <c r="W86" s="47"/>
      <c r="X86" s="46"/>
      <c r="Y86" s="46"/>
      <c r="Z86" s="47"/>
      <c r="AA86" s="46"/>
      <c r="AB86" s="46"/>
      <c r="AC86" s="47"/>
      <c r="AD86" s="47"/>
      <c r="AE86" s="47"/>
      <c r="AF86" s="47"/>
      <c r="AG86" s="47"/>
      <c r="AH86" s="47"/>
      <c r="AI86" s="47"/>
      <c r="AJ86" s="47"/>
      <c r="AK86" s="47"/>
      <c r="AL86" s="47"/>
      <c r="AM86" s="44"/>
      <c r="AN86" s="47"/>
      <c r="AO86" s="47"/>
      <c r="AP86" s="47"/>
      <c r="AQ86" s="47"/>
      <c r="AR86" s="49"/>
      <c r="AS86" s="49"/>
      <c r="AT86" s="49"/>
      <c r="AU86" s="49"/>
      <c r="AV86" s="49"/>
      <c r="AW86" s="49"/>
      <c r="AX86" s="49"/>
    </row>
  </sheetData>
  <autoFilter ref="A1:BD63">
    <filterColumn colId="54">
      <filters>
        <filter val="1"/>
        <filter val="2"/>
        <filter val="20"/>
        <filter val="TOTAL DO CÂMPUS"/>
      </filters>
    </filterColumn>
  </autoFilter>
  <hyperlinks>
    <hyperlink ref="H2" r:id="rId1" display="23305.007696.2023-71"/>
    <hyperlink ref="H3" r:id="rId2" display="23305.007696.2023-71"/>
    <hyperlink ref="H4" r:id="rId3" display="23305.007696.2023-71"/>
    <hyperlink ref="H5" r:id="rId4" display="23305.007696.2023-71"/>
    <hyperlink ref="H6" r:id="rId5" display="23305.007696.2023-71"/>
    <hyperlink ref="H7" r:id="rId6" display="23305.007696.2023-71"/>
    <hyperlink ref="H8" r:id="rId7" display="23305.007696.2023-71"/>
    <hyperlink ref="H9" r:id="rId8" display="23305.007696.2023-71"/>
    <hyperlink ref="H10" r:id="rId9" display="23305.007696.2023-71"/>
    <hyperlink ref="H11" r:id="rId10" display="23305.007696.2023-71"/>
    <hyperlink ref="H12" r:id="rId11" display="23305.007696.2023-71"/>
    <hyperlink ref="H13" r:id="rId12" display="23305.007696.2023-71"/>
    <hyperlink ref="H14" r:id="rId13" display="23305.007696.2023-71"/>
    <hyperlink ref="H15" r:id="rId14" display="23305.007696.2023-71"/>
    <hyperlink ref="H16" r:id="rId15" display="23305.007696.2023-71"/>
    <hyperlink ref="H17" r:id="rId16" display="23305.007696.2023-71"/>
    <hyperlink ref="H18" r:id="rId17" display="23305.007696.2023-71"/>
    <hyperlink ref="H19" r:id="rId18" display="23305.007696.2023-71"/>
    <hyperlink ref="H20" r:id="rId19" display="23305.007696.2023-71"/>
    <hyperlink ref="H21" r:id="rId20" display="23305.007696.2023-71"/>
    <hyperlink ref="H22" r:id="rId21" display="23305.007696.2023-71"/>
    <hyperlink ref="H23" r:id="rId22" display="23305.007696.2023-71"/>
    <hyperlink ref="H24" r:id="rId23" display="23305.007696.2023-71"/>
    <hyperlink ref="H25" r:id="rId24" display="23305.007696.2023-71"/>
    <hyperlink ref="H26" r:id="rId25" display="23305.007696.2023-71"/>
    <hyperlink ref="H27" r:id="rId26" display="23305.007696.2023-71"/>
    <hyperlink ref="H28" r:id="rId27" display="23305.007696.2023-71"/>
    <hyperlink ref="H29" r:id="rId28" display="23305.007696.2023-71"/>
    <hyperlink ref="H30" r:id="rId29" display="23305.007696.2023-71"/>
    <hyperlink ref="H31" r:id="rId30" display="23305.007696.2023-71"/>
    <hyperlink ref="H32" r:id="rId31" display="23305.007696.2023-71"/>
    <hyperlink ref="H33" r:id="rId32" display="23305.007696.2023-71"/>
    <hyperlink ref="H34" r:id="rId33" display="23305.007696.2023-71"/>
    <hyperlink ref="H35" r:id="rId34" display="23305.007696.2023-71"/>
    <hyperlink ref="H36" r:id="rId35" display="23305.007696.2023-71"/>
    <hyperlink ref="H37" r:id="rId36" display="23305.007696.2023-71"/>
    <hyperlink ref="H38" r:id="rId37" display="23305.007696.2023-71"/>
    <hyperlink ref="H39" r:id="rId38" display="23305.007696.2023-71"/>
    <hyperlink ref="H40" r:id="rId39" display="23305.007696.2023-71"/>
    <hyperlink ref="H41" r:id="rId40" display="23305.007696.2023-71"/>
    <hyperlink ref="H42" r:id="rId41" display="23305.007696.2023-71"/>
    <hyperlink ref="H43" r:id="rId42" display="23305.007696.2023-71"/>
    <hyperlink ref="H44" r:id="rId43" display="23305.007696.2023-71"/>
    <hyperlink ref="H45" r:id="rId44" display="23305.007696.2023-71"/>
    <hyperlink ref="H46" r:id="rId45" display="23305.007696.2023-71"/>
    <hyperlink ref="H47" r:id="rId46" display="23305.007696.2023-71"/>
    <hyperlink ref="H48" r:id="rId47" display="23305.007696.2023-71"/>
    <hyperlink ref="H49" r:id="rId48" display="23305.007696.2023-71"/>
    <hyperlink ref="H50" r:id="rId49" display="23305.007696.2023-71"/>
    <hyperlink ref="H51" r:id="rId50" display="23305.007696.2023-71"/>
    <hyperlink ref="H52" r:id="rId51" display="23305.007696.2023-71"/>
    <hyperlink ref="H53" r:id="rId52" display="23305.007696.2023-71"/>
    <hyperlink ref="H54" r:id="rId53" display="23305.007696.2023-71"/>
    <hyperlink ref="H55" r:id="rId54" display="23305.007696.2023-71"/>
    <hyperlink ref="H56" r:id="rId55" display="23305.007696.2023-71"/>
    <hyperlink ref="H57" r:id="rId56" display="23305.007696.2023-71"/>
    <hyperlink ref="H58" r:id="rId57" display="23305.007696.2023-71"/>
    <hyperlink ref="H59" r:id="rId58" display="23305.007696.2023-71"/>
    <hyperlink ref="H60" r:id="rId59" display="23305.007696.2023-71"/>
    <hyperlink ref="H61" r:id="rId60" display="23305.007696.2023-71"/>
    <hyperlink ref="H62" r:id="rId61" display="23305.007696.2023-71"/>
  </hyperlinks>
  <printOptions headings="false" gridLines="true" gridLinesSet="true" horizontalCentered="true" verticalCentered="false"/>
  <pageMargins left="0.7" right="0.7" top="0.75" bottom="0.75" header="0.511811023622047" footer="0.511811023622047"/>
  <pageSetup paperSize="9" scale="100" fitToWidth="1" fitToHeight="0" pageOrder="overThenDown" orientation="landscape" blackAndWhite="false" draft="false" cellComments="none" horizontalDpi="300" verticalDpi="300" copies="1"/>
  <headerFooter differentFirst="false" differentOddEven="false">
    <oddHeader/>
    <oddFooter/>
  </headerFooter>
  <drawing r:id="rId6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6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T2:T58 A1"/>
    </sheetView>
  </sheetViews>
  <sheetFormatPr defaultColWidth="12.66796875" defaultRowHeight="15.75" zeroHeight="false" outlineLevelRow="0" outlineLevelCol="0"/>
  <sheetData>
    <row r="1" customFormat="false" ht="15.75" hidden="false" customHeight="false" outlineLevel="0" collapsed="false">
      <c r="A1" s="55" t="s">
        <v>213</v>
      </c>
      <c r="C1" s="55" t="str">
        <f aca="false">IFERROR(__xludf.dummyfunction("split(A1,"" "",)"),"R$")</f>
        <v>R$</v>
      </c>
      <c r="D1" s="56" t="n">
        <f aca="false">IFERROR(__xludf.dummyfunction("""COMPUTED_VALUE"""),9540)</f>
        <v>9540</v>
      </c>
    </row>
    <row r="2" customFormat="false" ht="15.75" hidden="false" customHeight="false" outlineLevel="0" collapsed="false">
      <c r="A2" s="55" t="s">
        <v>214</v>
      </c>
      <c r="C2" s="55" t="str">
        <f aca="false">IFERROR(__xludf.dummyfunction("split(A2,"" "",)"),"R$")</f>
        <v>R$</v>
      </c>
      <c r="D2" s="56" t="n">
        <f aca="false">IFERROR(__xludf.dummyfunction("""COMPUTED_VALUE"""),4477.12)</f>
        <v>4477.12</v>
      </c>
    </row>
    <row r="3" customFormat="false" ht="15.75" hidden="false" customHeight="false" outlineLevel="0" collapsed="false">
      <c r="A3" s="55" t="s">
        <v>215</v>
      </c>
      <c r="C3" s="55" t="str">
        <f aca="false">IFERROR(__xludf.dummyfunction("split(A3,"" "",)"),"R$")</f>
        <v>R$</v>
      </c>
      <c r="D3" s="56" t="n">
        <f aca="false">IFERROR(__xludf.dummyfunction("""COMPUTED_VALUE"""),2489.12)</f>
        <v>2489.12</v>
      </c>
    </row>
    <row r="4" customFormat="false" ht="15.75" hidden="false" customHeight="false" outlineLevel="0" collapsed="false">
      <c r="A4" s="55" t="s">
        <v>216</v>
      </c>
      <c r="C4" s="55" t="str">
        <f aca="false">IFERROR(__xludf.dummyfunction("split(A4,"" "",)"),"R$")</f>
        <v>R$</v>
      </c>
      <c r="D4" s="56" t="n">
        <f aca="false">IFERROR(__xludf.dummyfunction("""COMPUTED_VALUE"""),1729.17)</f>
        <v>1729.17</v>
      </c>
    </row>
    <row r="5" customFormat="false" ht="15.75" hidden="false" customHeight="false" outlineLevel="0" collapsed="false">
      <c r="A5" s="55" t="s">
        <v>217</v>
      </c>
      <c r="C5" s="55" t="str">
        <f aca="false">IFERROR(__xludf.dummyfunction("split(A5,"" "",)"),"R$")</f>
        <v>R$</v>
      </c>
      <c r="D5" s="56" t="n">
        <f aca="false">IFERROR(__xludf.dummyfunction("""COMPUTED_VALUE"""),5889.5)</f>
        <v>5889.5</v>
      </c>
    </row>
    <row r="6" customFormat="false" ht="15.75" hidden="false" customHeight="false" outlineLevel="0" collapsed="false">
      <c r="A6" s="55" t="s">
        <v>218</v>
      </c>
      <c r="C6" s="55" t="str">
        <f aca="false">IFERROR(__xludf.dummyfunction("split(A6,"" "",)"),"R$")</f>
        <v>R$</v>
      </c>
      <c r="D6" s="56" t="n">
        <f aca="false">IFERROR(__xludf.dummyfunction("""COMPUTED_VALUE"""),4809.67)</f>
        <v>4809.67</v>
      </c>
    </row>
    <row r="7" customFormat="false" ht="15.75" hidden="false" customHeight="false" outlineLevel="0" collapsed="false">
      <c r="A7" s="55" t="s">
        <v>219</v>
      </c>
      <c r="C7" s="55" t="str">
        <f aca="false">IFERROR(__xludf.dummyfunction("split(A7,"" "",)"),"R$")</f>
        <v>R$</v>
      </c>
      <c r="D7" s="55" t="n">
        <f aca="false">IFERROR(__xludf.dummyfunction("""COMPUTED_VALUE"""),996.67)</f>
        <v>996.67</v>
      </c>
    </row>
    <row r="8" customFormat="false" ht="15.75" hidden="false" customHeight="false" outlineLevel="0" collapsed="false">
      <c r="A8" s="55" t="s">
        <v>220</v>
      </c>
      <c r="C8" s="55" t="str">
        <f aca="false">IFERROR(__xludf.dummyfunction("split(A8,"" "",)"),"R$")</f>
        <v>R$</v>
      </c>
      <c r="D8" s="56" t="n">
        <f aca="false">IFERROR(__xludf.dummyfunction("""COMPUTED_VALUE"""),1196.67)</f>
        <v>1196.67</v>
      </c>
    </row>
    <row r="9" customFormat="false" ht="15.75" hidden="false" customHeight="false" outlineLevel="0" collapsed="false">
      <c r="A9" s="55" t="s">
        <v>221</v>
      </c>
      <c r="C9" s="55" t="str">
        <f aca="false">IFERROR(__xludf.dummyfunction("split(A9,"" "",)"),"R$")</f>
        <v>R$</v>
      </c>
      <c r="D9" s="56" t="n">
        <f aca="false">IFERROR(__xludf.dummyfunction("""COMPUTED_VALUE"""),2368.43)</f>
        <v>2368.43</v>
      </c>
    </row>
    <row r="10" customFormat="false" ht="15.75" hidden="false" customHeight="false" outlineLevel="0" collapsed="false">
      <c r="A10" s="55" t="s">
        <v>222</v>
      </c>
      <c r="C10" s="55" t="str">
        <f aca="false">IFERROR(__xludf.dummyfunction("split(A10,"" "",)"),"R$")</f>
        <v>R$</v>
      </c>
      <c r="D10" s="56" t="n">
        <f aca="false">IFERROR(__xludf.dummyfunction("""COMPUTED_VALUE"""),1481.67)</f>
        <v>1481.67</v>
      </c>
    </row>
    <row r="11" customFormat="false" ht="15.75" hidden="false" customHeight="false" outlineLevel="0" collapsed="false">
      <c r="A11" s="55" t="s">
        <v>223</v>
      </c>
      <c r="C11" s="55" t="str">
        <f aca="false">IFERROR(__xludf.dummyfunction("split(A11,"" "",)"),"R$")</f>
        <v>R$</v>
      </c>
      <c r="D11" s="56" t="n">
        <f aca="false">IFERROR(__xludf.dummyfunction("""COMPUTED_VALUE"""),2319)</f>
        <v>2319</v>
      </c>
    </row>
    <row r="12" customFormat="false" ht="15.75" hidden="false" customHeight="false" outlineLevel="0" collapsed="false">
      <c r="A12" s="55" t="s">
        <v>224</v>
      </c>
      <c r="C12" s="55" t="str">
        <f aca="false">IFERROR(__xludf.dummyfunction("split(A12,"" "",)"),"R$")</f>
        <v>R$</v>
      </c>
      <c r="D12" s="56" t="n">
        <f aca="false">IFERROR(__xludf.dummyfunction("""COMPUTED_VALUE"""),1829.33)</f>
        <v>1829.33</v>
      </c>
    </row>
    <row r="13" customFormat="false" ht="15.75" hidden="false" customHeight="false" outlineLevel="0" collapsed="false">
      <c r="A13" s="55" t="s">
        <v>225</v>
      </c>
      <c r="C13" s="55" t="str">
        <f aca="false">IFERROR(__xludf.dummyfunction("split(A13,"" "",)"),"R$")</f>
        <v>R$</v>
      </c>
      <c r="D13" s="55" t="n">
        <f aca="false">IFERROR(__xludf.dummyfunction("""COMPUTED_VALUE"""),456.79)</f>
        <v>456.79</v>
      </c>
    </row>
    <row r="14" customFormat="false" ht="15.75" hidden="false" customHeight="false" outlineLevel="0" collapsed="false">
      <c r="A14" s="55" t="s">
        <v>226</v>
      </c>
      <c r="C14" s="55" t="str">
        <f aca="false">IFERROR(__xludf.dummyfunction("split(A14,"" "",)"),"R$")</f>
        <v>R$</v>
      </c>
      <c r="D14" s="55" t="n">
        <f aca="false">IFERROR(__xludf.dummyfunction("""COMPUTED_VALUE"""),868.92)</f>
        <v>868.92</v>
      </c>
    </row>
    <row r="15" customFormat="false" ht="15.75" hidden="false" customHeight="false" outlineLevel="0" collapsed="false">
      <c r="A15" s="55" t="s">
        <v>227</v>
      </c>
      <c r="C15" s="55" t="str">
        <f aca="false">IFERROR(__xludf.dummyfunction("split(A15,"" "",)"),"R$")</f>
        <v>R$</v>
      </c>
      <c r="D15" s="55" t="n">
        <f aca="false">IFERROR(__xludf.dummyfunction("""COMPUTED_VALUE"""),733.93)</f>
        <v>733.93</v>
      </c>
    </row>
    <row r="16" customFormat="false" ht="15.75" hidden="false" customHeight="false" outlineLevel="0" collapsed="false">
      <c r="A16" s="55" t="s">
        <v>228</v>
      </c>
      <c r="C16" s="55" t="str">
        <f aca="false">IFERROR(__xludf.dummyfunction("split(A16,"" "",)"),"R$")</f>
        <v>R$</v>
      </c>
      <c r="D16" s="56" t="n">
        <f aca="false">IFERROR(__xludf.dummyfunction("""COMPUTED_VALUE"""),1786.58)</f>
        <v>1786.58</v>
      </c>
    </row>
    <row r="17" customFormat="false" ht="15.75" hidden="false" customHeight="false" outlineLevel="0" collapsed="false">
      <c r="A17" s="55" t="s">
        <v>229</v>
      </c>
      <c r="C17" s="55" t="str">
        <f aca="false">IFERROR(__xludf.dummyfunction("split(A17,"" "",)"),"R$")</f>
        <v>R$</v>
      </c>
      <c r="D17" s="56" t="n">
        <f aca="false">IFERROR(__xludf.dummyfunction("""COMPUTED_VALUE"""),2953.25)</f>
        <v>2953.25</v>
      </c>
    </row>
    <row r="18" customFormat="false" ht="15.75" hidden="false" customHeight="false" outlineLevel="0" collapsed="false">
      <c r="A18" s="55" t="s">
        <v>230</v>
      </c>
      <c r="C18" s="55" t="str">
        <f aca="false">IFERROR(__xludf.dummyfunction("split(A18,"" "",)"),"R$")</f>
        <v>R$</v>
      </c>
      <c r="D18" s="56" t="n">
        <f aca="false">IFERROR(__xludf.dummyfunction("""COMPUTED_VALUE"""),3572.12)</f>
        <v>3572.12</v>
      </c>
    </row>
    <row r="19" customFormat="false" ht="15.75" hidden="false" customHeight="false" outlineLevel="0" collapsed="false">
      <c r="A19" s="55" t="s">
        <v>231</v>
      </c>
      <c r="C19" s="55" t="str">
        <f aca="false">IFERROR(__xludf.dummyfunction("split(A19,"" "",)"),"R$")</f>
        <v>R$</v>
      </c>
      <c r="D19" s="56" t="n">
        <f aca="false">IFERROR(__xludf.dummyfunction("""COMPUTED_VALUE"""),4836.5)</f>
        <v>4836.5</v>
      </c>
    </row>
    <row r="20" customFormat="false" ht="15.75" hidden="false" customHeight="false" outlineLevel="0" collapsed="false">
      <c r="A20" s="55" t="s">
        <v>232</v>
      </c>
      <c r="C20" s="55" t="str">
        <f aca="false">IFERROR(__xludf.dummyfunction("split(A20,"" "",)"),"R$")</f>
        <v>R$</v>
      </c>
      <c r="D20" s="56" t="n">
        <f aca="false">IFERROR(__xludf.dummyfunction("""COMPUTED_VALUE"""),4660.33)</f>
        <v>4660.33</v>
      </c>
    </row>
    <row r="21" customFormat="false" ht="15.75" hidden="false" customHeight="false" outlineLevel="0" collapsed="false">
      <c r="A21" s="55" t="s">
        <v>233</v>
      </c>
      <c r="C21" s="55" t="str">
        <f aca="false">IFERROR(__xludf.dummyfunction("split(A21,"" "",)"),"R$")</f>
        <v>R$</v>
      </c>
      <c r="D21" s="55" t="n">
        <f aca="false">IFERROR(__xludf.dummyfunction("""COMPUTED_VALUE"""),862.5)</f>
        <v>862.5</v>
      </c>
    </row>
    <row r="22" customFormat="false" ht="15.75" hidden="false" customHeight="false" outlineLevel="0" collapsed="false">
      <c r="A22" s="55" t="s">
        <v>234</v>
      </c>
      <c r="C22" s="55" t="str">
        <f aca="false">IFERROR(__xludf.dummyfunction("split(A22,"" "",)"),"R$")</f>
        <v>R$</v>
      </c>
      <c r="D22" s="55" t="n">
        <f aca="false">IFERROR(__xludf.dummyfunction("""COMPUTED_VALUE"""),896)</f>
        <v>896</v>
      </c>
    </row>
    <row r="23" customFormat="false" ht="15.75" hidden="false" customHeight="false" outlineLevel="0" collapsed="false">
      <c r="A23" s="55" t="s">
        <v>235</v>
      </c>
      <c r="C23" s="55" t="str">
        <f aca="false">IFERROR(__xludf.dummyfunction("split(A23,"" "",)"),"R$")</f>
        <v>R$</v>
      </c>
      <c r="D23" s="55" t="n">
        <f aca="false">IFERROR(__xludf.dummyfunction("""COMPUTED_VALUE"""),794.17)</f>
        <v>794.17</v>
      </c>
    </row>
    <row r="24" customFormat="false" ht="15.75" hidden="false" customHeight="false" outlineLevel="0" collapsed="false">
      <c r="A24" s="55" t="s">
        <v>236</v>
      </c>
      <c r="C24" s="55" t="str">
        <f aca="false">IFERROR(__xludf.dummyfunction("split(A24,"" "",)"),"R$")</f>
        <v>R$</v>
      </c>
      <c r="D24" s="56" t="n">
        <f aca="false">IFERROR(__xludf.dummyfunction("""COMPUTED_VALUE"""),1751.08)</f>
        <v>1751.08</v>
      </c>
    </row>
    <row r="25" customFormat="false" ht="15.75" hidden="false" customHeight="false" outlineLevel="0" collapsed="false">
      <c r="A25" s="55" t="s">
        <v>237</v>
      </c>
      <c r="C25" s="55" t="str">
        <f aca="false">IFERROR(__xludf.dummyfunction("split(A25,"" "",)"),"R$")</f>
        <v>R$</v>
      </c>
      <c r="D25" s="55" t="n">
        <f aca="false">IFERROR(__xludf.dummyfunction("""COMPUTED_VALUE"""),223.67)</f>
        <v>223.67</v>
      </c>
    </row>
    <row r="26" customFormat="false" ht="15.75" hidden="false" customHeight="false" outlineLevel="0" collapsed="false">
      <c r="A26" s="55" t="s">
        <v>238</v>
      </c>
      <c r="C26" s="55" t="str">
        <f aca="false">IFERROR(__xludf.dummyfunction("split(A26,"" "",)"),"R$")</f>
        <v>R$</v>
      </c>
      <c r="D26" s="56" t="n">
        <f aca="false">IFERROR(__xludf.dummyfunction("""COMPUTED_VALUE"""),1367)</f>
        <v>1367</v>
      </c>
    </row>
    <row r="27" customFormat="false" ht="15.75" hidden="false" customHeight="false" outlineLevel="0" collapsed="false">
      <c r="A27" s="55" t="s">
        <v>239</v>
      </c>
      <c r="C27" s="55" t="str">
        <f aca="false">IFERROR(__xludf.dummyfunction("split(A27,"" "",)"),"R$")</f>
        <v>R$</v>
      </c>
      <c r="D27" s="56" t="n">
        <f aca="false">IFERROR(__xludf.dummyfunction("""COMPUTED_VALUE"""),3446.42)</f>
        <v>3446.42</v>
      </c>
    </row>
    <row r="28" customFormat="false" ht="15.75" hidden="false" customHeight="false" outlineLevel="0" collapsed="false">
      <c r="A28" s="55" t="s">
        <v>240</v>
      </c>
      <c r="C28" s="55" t="str">
        <f aca="false">IFERROR(__xludf.dummyfunction("split(A28,"" "",)"),"R$")</f>
        <v>R$</v>
      </c>
      <c r="D28" s="56" t="n">
        <f aca="false">IFERROR(__xludf.dummyfunction("""COMPUTED_VALUE"""),1474.83)</f>
        <v>1474.83</v>
      </c>
    </row>
    <row r="29" customFormat="false" ht="15.75" hidden="false" customHeight="false" outlineLevel="0" collapsed="false">
      <c r="A29" s="55" t="s">
        <v>241</v>
      </c>
      <c r="C29" s="55" t="str">
        <f aca="false">IFERROR(__xludf.dummyfunction("split(A29,"" "",)"),"R$")</f>
        <v>R$</v>
      </c>
      <c r="D29" s="56" t="n">
        <f aca="false">IFERROR(__xludf.dummyfunction("""COMPUTED_VALUE"""),4907.75)</f>
        <v>4907.75</v>
      </c>
    </row>
    <row r="30" customFormat="false" ht="15.75" hidden="false" customHeight="false" outlineLevel="0" collapsed="false">
      <c r="A30" s="55" t="s">
        <v>242</v>
      </c>
      <c r="C30" s="55" t="str">
        <f aca="false">IFERROR(__xludf.dummyfunction("split(A30,"" "",)"),"R$")</f>
        <v>R$</v>
      </c>
      <c r="D30" s="56" t="n">
        <f aca="false">IFERROR(__xludf.dummyfunction("""COMPUTED_VALUE"""),1176.67)</f>
        <v>1176.67</v>
      </c>
    </row>
    <row r="31" customFormat="false" ht="15.75" hidden="false" customHeight="false" outlineLevel="0" collapsed="false">
      <c r="A31" s="55" t="s">
        <v>243</v>
      </c>
      <c r="C31" s="55" t="str">
        <f aca="false">IFERROR(__xludf.dummyfunction("split(A31,"" "",)"),"R$")</f>
        <v>R$</v>
      </c>
      <c r="D31" s="56" t="n">
        <f aca="false">IFERROR(__xludf.dummyfunction("""COMPUTED_VALUE"""),1492.5)</f>
        <v>1492.5</v>
      </c>
    </row>
    <row r="32" customFormat="false" ht="15.75" hidden="false" customHeight="false" outlineLevel="0" collapsed="false">
      <c r="A32" s="55" t="s">
        <v>244</v>
      </c>
      <c r="C32" s="55" t="str">
        <f aca="false">IFERROR(__xludf.dummyfunction("split(A32,"" "",)"),"R$")</f>
        <v>R$</v>
      </c>
      <c r="D32" s="56" t="n">
        <f aca="false">IFERROR(__xludf.dummyfunction("""COMPUTED_VALUE"""),1028.33)</f>
        <v>1028.33</v>
      </c>
    </row>
    <row r="33" customFormat="false" ht="15.75" hidden="false" customHeight="false" outlineLevel="0" collapsed="false">
      <c r="A33" s="55" t="s">
        <v>245</v>
      </c>
      <c r="C33" s="55" t="str">
        <f aca="false">IFERROR(__xludf.dummyfunction("split(A33,"" "",)"),"R$")</f>
        <v>R$</v>
      </c>
      <c r="D33" s="55" t="n">
        <f aca="false">IFERROR(__xludf.dummyfunction("""COMPUTED_VALUE"""),998.5)</f>
        <v>998.5</v>
      </c>
    </row>
    <row r="34" customFormat="false" ht="15.75" hidden="false" customHeight="false" outlineLevel="0" collapsed="false">
      <c r="A34" s="55" t="s">
        <v>246</v>
      </c>
      <c r="C34" s="55" t="str">
        <f aca="false">IFERROR(__xludf.dummyfunction("split(A34,"" "",)"),"R$")</f>
        <v>R$</v>
      </c>
      <c r="D34" s="56" t="n">
        <f aca="false">IFERROR(__xludf.dummyfunction("""COMPUTED_VALUE"""),1847.15)</f>
        <v>1847.15</v>
      </c>
    </row>
    <row r="35" customFormat="false" ht="15.75" hidden="false" customHeight="false" outlineLevel="0" collapsed="false">
      <c r="A35" s="55" t="s">
        <v>247</v>
      </c>
      <c r="C35" s="55" t="str">
        <f aca="false">IFERROR(__xludf.dummyfunction("split(A35,"" "",)"),"R$")</f>
        <v>R$</v>
      </c>
      <c r="D35" s="56" t="n">
        <f aca="false">IFERROR(__xludf.dummyfunction("""COMPUTED_VALUE"""),3214.77)</f>
        <v>3214.77</v>
      </c>
    </row>
    <row r="36" customFormat="false" ht="15.75" hidden="false" customHeight="false" outlineLevel="0" collapsed="false">
      <c r="A36" s="55" t="s">
        <v>248</v>
      </c>
      <c r="C36" s="55" t="str">
        <f aca="false">IFERROR(__xludf.dummyfunction("split(A36,"" "",)"),"R$")</f>
        <v>R$</v>
      </c>
      <c r="D36" s="56" t="n">
        <f aca="false">IFERROR(__xludf.dummyfunction("""COMPUTED_VALUE"""),3060.75)</f>
        <v>3060.75</v>
      </c>
    </row>
    <row r="37" customFormat="false" ht="15.75" hidden="false" customHeight="false" outlineLevel="0" collapsed="false">
      <c r="A37" s="55" t="s">
        <v>249</v>
      </c>
      <c r="C37" s="55" t="str">
        <f aca="false">IFERROR(__xludf.dummyfunction("split(A37,"" "",)"),"R$")</f>
        <v>R$</v>
      </c>
      <c r="D37" s="56" t="n">
        <f aca="false">IFERROR(__xludf.dummyfunction("""COMPUTED_VALUE"""),2190.83)</f>
        <v>2190.83</v>
      </c>
    </row>
    <row r="38" customFormat="false" ht="15.75" hidden="false" customHeight="false" outlineLevel="0" collapsed="false">
      <c r="A38" s="55" t="s">
        <v>250</v>
      </c>
      <c r="C38" s="55" t="str">
        <f aca="false">IFERROR(__xludf.dummyfunction("split(A38,"" "",)"),"R$")</f>
        <v>R$</v>
      </c>
      <c r="D38" s="56" t="n">
        <f aca="false">IFERROR(__xludf.dummyfunction("""COMPUTED_VALUE"""),1058.83)</f>
        <v>1058.83</v>
      </c>
    </row>
    <row r="39" customFormat="false" ht="15.75" hidden="false" customHeight="false" outlineLevel="0" collapsed="false">
      <c r="A39" s="55" t="s">
        <v>251</v>
      </c>
      <c r="C39" s="55" t="str">
        <f aca="false">IFERROR(__xludf.dummyfunction("split(A39,"" "",)"),"R$")</f>
        <v>R$</v>
      </c>
      <c r="D39" s="56" t="n">
        <f aca="false">IFERROR(__xludf.dummyfunction("""COMPUTED_VALUE"""),1878.8)</f>
        <v>1878.8</v>
      </c>
    </row>
    <row r="40" customFormat="false" ht="15.75" hidden="false" customHeight="false" outlineLevel="0" collapsed="false">
      <c r="A40" s="55" t="s">
        <v>252</v>
      </c>
      <c r="C40" s="55" t="str">
        <f aca="false">IFERROR(__xludf.dummyfunction("split(A40,"" "",)"),"R$")</f>
        <v>R$</v>
      </c>
      <c r="D40" s="56" t="n">
        <f aca="false">IFERROR(__xludf.dummyfunction("""COMPUTED_VALUE"""),2015.83)</f>
        <v>2015.83</v>
      </c>
    </row>
    <row r="41" customFormat="false" ht="15.75" hidden="false" customHeight="false" outlineLevel="0" collapsed="false">
      <c r="A41" s="55" t="s">
        <v>253</v>
      </c>
      <c r="C41" s="55" t="str">
        <f aca="false">IFERROR(__xludf.dummyfunction("split(A41,"" "",)"),"R$")</f>
        <v>R$</v>
      </c>
      <c r="D41" s="56" t="n">
        <f aca="false">IFERROR(__xludf.dummyfunction("""COMPUTED_VALUE"""),1539.33)</f>
        <v>1539.33</v>
      </c>
    </row>
    <row r="42" customFormat="false" ht="15.75" hidden="false" customHeight="false" outlineLevel="0" collapsed="false">
      <c r="A42" s="55" t="s">
        <v>254</v>
      </c>
      <c r="C42" s="55" t="str">
        <f aca="false">IFERROR(__xludf.dummyfunction("split(A42,"" "",)"),"R$")</f>
        <v>R$</v>
      </c>
      <c r="D42" s="56" t="n">
        <f aca="false">IFERROR(__xludf.dummyfunction("""COMPUTED_VALUE"""),1377.17)</f>
        <v>1377.17</v>
      </c>
    </row>
    <row r="43" customFormat="false" ht="15.75" hidden="false" customHeight="false" outlineLevel="0" collapsed="false">
      <c r="A43" s="55" t="s">
        <v>255</v>
      </c>
      <c r="C43" s="55" t="str">
        <f aca="false">IFERROR(__xludf.dummyfunction("split(A43,"" "",)"),"R$")</f>
        <v>R$</v>
      </c>
      <c r="D43" s="56" t="n">
        <f aca="false">IFERROR(__xludf.dummyfunction("""COMPUTED_VALUE"""),5427.92)</f>
        <v>5427.92</v>
      </c>
    </row>
    <row r="44" customFormat="false" ht="15.75" hidden="false" customHeight="false" outlineLevel="0" collapsed="false">
      <c r="A44" s="55" t="s">
        <v>256</v>
      </c>
      <c r="C44" s="55" t="str">
        <f aca="false">IFERROR(__xludf.dummyfunction("split(A44,"" "",)"),"R$")</f>
        <v>R$</v>
      </c>
      <c r="D44" s="55" t="n">
        <f aca="false">IFERROR(__xludf.dummyfunction("""COMPUTED_VALUE"""),451.43)</f>
        <v>451.43</v>
      </c>
    </row>
    <row r="45" customFormat="false" ht="15.75" hidden="false" customHeight="false" outlineLevel="0" collapsed="false">
      <c r="A45" s="55" t="s">
        <v>257</v>
      </c>
      <c r="C45" s="55" t="str">
        <f aca="false">IFERROR(__xludf.dummyfunction("split(A45,"" "",)"),"R$")</f>
        <v>R$</v>
      </c>
      <c r="D45" s="55" t="n">
        <f aca="false">IFERROR(__xludf.dummyfunction("""COMPUTED_VALUE"""),353.17)</f>
        <v>353.17</v>
      </c>
    </row>
    <row r="46" customFormat="false" ht="15.75" hidden="false" customHeight="false" outlineLevel="0" collapsed="false">
      <c r="A46" s="55" t="s">
        <v>258</v>
      </c>
      <c r="C46" s="55" t="str">
        <f aca="false">IFERROR(__xludf.dummyfunction("split(A46,"" "",)"),"R$")</f>
        <v>R$</v>
      </c>
      <c r="D46" s="55" t="n">
        <f aca="false">IFERROR(__xludf.dummyfunction("""COMPUTED_VALUE"""),983.46)</f>
        <v>983.46</v>
      </c>
    </row>
    <row r="47" customFormat="false" ht="15.75" hidden="false" customHeight="false" outlineLevel="0" collapsed="false">
      <c r="A47" s="55" t="s">
        <v>259</v>
      </c>
      <c r="C47" s="55" t="str">
        <f aca="false">IFERROR(__xludf.dummyfunction("split(A47,"" "",)"),"R$")</f>
        <v>R$</v>
      </c>
      <c r="D47" s="55" t="n">
        <f aca="false">IFERROR(__xludf.dummyfunction("""COMPUTED_VALUE"""),575.17)</f>
        <v>575.17</v>
      </c>
    </row>
    <row r="48" customFormat="false" ht="15.75" hidden="false" customHeight="false" outlineLevel="0" collapsed="false">
      <c r="A48" s="55" t="s">
        <v>260</v>
      </c>
      <c r="C48" s="55" t="str">
        <f aca="false">IFERROR(__xludf.dummyfunction("split(A48,"" "",)"),"R$")</f>
        <v>R$</v>
      </c>
      <c r="D48" s="55" t="n">
        <f aca="false">IFERROR(__xludf.dummyfunction("""COMPUTED_VALUE"""),471.5)</f>
        <v>471.5</v>
      </c>
    </row>
    <row r="49" customFormat="false" ht="15.75" hidden="false" customHeight="false" outlineLevel="0" collapsed="false">
      <c r="A49" s="55" t="s">
        <v>261</v>
      </c>
      <c r="C49" s="55" t="str">
        <f aca="false">IFERROR(__xludf.dummyfunction("split(A49,"" "",)"),"R$")</f>
        <v>R$</v>
      </c>
      <c r="D49" s="55" t="n">
        <f aca="false">IFERROR(__xludf.dummyfunction("""COMPUTED_VALUE"""),425.17)</f>
        <v>425.17</v>
      </c>
    </row>
    <row r="50" customFormat="false" ht="15.75" hidden="false" customHeight="false" outlineLevel="0" collapsed="false">
      <c r="A50" s="55" t="s">
        <v>262</v>
      </c>
      <c r="C50" s="55" t="str">
        <f aca="false">IFERROR(__xludf.dummyfunction("split(A50,"" "",)"),"R$")</f>
        <v>R$</v>
      </c>
      <c r="D50" s="56" t="n">
        <f aca="false">IFERROR(__xludf.dummyfunction("""COMPUTED_VALUE"""),2069.17)</f>
        <v>2069.17</v>
      </c>
    </row>
    <row r="51" customFormat="false" ht="15.75" hidden="false" customHeight="false" outlineLevel="0" collapsed="false">
      <c r="A51" s="55" t="s">
        <v>263</v>
      </c>
      <c r="C51" s="55" t="str">
        <f aca="false">IFERROR(__xludf.dummyfunction("split(A51,"" "",)"),"R$")</f>
        <v>R$</v>
      </c>
      <c r="D51" s="56" t="n">
        <f aca="false">IFERROR(__xludf.dummyfunction("""COMPUTED_VALUE"""),4793.33)</f>
        <v>4793.33</v>
      </c>
    </row>
    <row r="52" customFormat="false" ht="15.75" hidden="false" customHeight="false" outlineLevel="0" collapsed="false">
      <c r="A52" s="55" t="s">
        <v>264</v>
      </c>
      <c r="C52" s="55" t="str">
        <f aca="false">IFERROR(__xludf.dummyfunction("split(A52,"" "",)"),"R$")</f>
        <v>R$</v>
      </c>
      <c r="D52" s="56" t="n">
        <f aca="false">IFERROR(__xludf.dummyfunction("""COMPUTED_VALUE"""),2726.67)</f>
        <v>2726.67</v>
      </c>
    </row>
    <row r="53" customFormat="false" ht="15.75" hidden="false" customHeight="false" outlineLevel="0" collapsed="false">
      <c r="A53" s="55" t="s">
        <v>265</v>
      </c>
      <c r="C53" s="55" t="str">
        <f aca="false">IFERROR(__xludf.dummyfunction("split(A53,"" "",)"),"R$")</f>
        <v>R$</v>
      </c>
      <c r="D53" s="55" t="n">
        <f aca="false">IFERROR(__xludf.dummyfunction("""COMPUTED_VALUE"""),237.5)</f>
        <v>237.5</v>
      </c>
    </row>
    <row r="54" customFormat="false" ht="15.75" hidden="false" customHeight="false" outlineLevel="0" collapsed="false">
      <c r="A54" s="55" t="s">
        <v>266</v>
      </c>
      <c r="C54" s="55" t="str">
        <f aca="false">IFERROR(__xludf.dummyfunction("split(A54,"" "",)"),"R$")</f>
        <v>R$</v>
      </c>
      <c r="D54" s="55" t="n">
        <f aca="false">IFERROR(__xludf.dummyfunction("""COMPUTED_VALUE"""),660)</f>
        <v>660</v>
      </c>
    </row>
    <row r="55" customFormat="false" ht="15.75" hidden="false" customHeight="false" outlineLevel="0" collapsed="false">
      <c r="A55" s="55" t="s">
        <v>267</v>
      </c>
      <c r="C55" s="55" t="str">
        <f aca="false">IFERROR(__xludf.dummyfunction("split(A55,"" "",)"),"R$")</f>
        <v>R$</v>
      </c>
      <c r="D55" s="56" t="n">
        <f aca="false">IFERROR(__xludf.dummyfunction("""COMPUTED_VALUE"""),27662.5)</f>
        <v>27662.5</v>
      </c>
    </row>
    <row r="56" customFormat="false" ht="15.75" hidden="false" customHeight="false" outlineLevel="0" collapsed="false">
      <c r="A56" s="55" t="s">
        <v>268</v>
      </c>
      <c r="C56" s="55" t="str">
        <f aca="false">IFERROR(__xludf.dummyfunction("split(A56,"" "",)"),"R$")</f>
        <v>R$</v>
      </c>
      <c r="D56" s="56" t="n">
        <f aca="false">IFERROR(__xludf.dummyfunction("""COMPUTED_VALUE"""),1898.67)</f>
        <v>1898.67</v>
      </c>
    </row>
    <row r="57" customFormat="false" ht="15.75" hidden="false" customHeight="false" outlineLevel="0" collapsed="false">
      <c r="A57" s="55" t="s">
        <v>269</v>
      </c>
      <c r="C57" s="55" t="str">
        <f aca="false">IFERROR(__xludf.dummyfunction("split(A57,"" "",)"),"R$")</f>
        <v>R$</v>
      </c>
      <c r="D57" s="55" t="n">
        <f aca="false">IFERROR(__xludf.dummyfunction("""COMPUTED_VALUE"""),509.67)</f>
        <v>509.67</v>
      </c>
    </row>
    <row r="58" customFormat="false" ht="15.75" hidden="false" customHeight="false" outlineLevel="0" collapsed="false">
      <c r="A58" s="55" t="s">
        <v>270</v>
      </c>
      <c r="C58" s="55" t="str">
        <f aca="false">IFERROR(__xludf.dummyfunction("split(A58,"" "",)"),"R$")</f>
        <v>R$</v>
      </c>
      <c r="D58" s="56" t="n">
        <f aca="false">IFERROR(__xludf.dummyfunction("""COMPUTED_VALUE"""),1274.83)</f>
        <v>1274.83</v>
      </c>
    </row>
    <row r="59" customFormat="false" ht="15.75" hidden="false" customHeight="false" outlineLevel="0" collapsed="false">
      <c r="A59" s="55" t="s">
        <v>271</v>
      </c>
      <c r="C59" s="55" t="str">
        <f aca="false">IFERROR(__xludf.dummyfunction("split(A59,"" "",)"),"R$")</f>
        <v>R$</v>
      </c>
      <c r="D59" s="56" t="n">
        <f aca="false">IFERROR(__xludf.dummyfunction("""COMPUTED_VALUE"""),1793.33)</f>
        <v>1793.33</v>
      </c>
    </row>
    <row r="60" customFormat="false" ht="15.75" hidden="false" customHeight="false" outlineLevel="0" collapsed="false">
      <c r="A60" s="55" t="s">
        <v>272</v>
      </c>
      <c r="C60" s="55" t="str">
        <f aca="false">IFERROR(__xludf.dummyfunction("split(A60,"" "",)"),"R$")</f>
        <v>R$</v>
      </c>
      <c r="D60" s="55" t="n">
        <f aca="false">IFERROR(__xludf.dummyfunction("""COMPUTED_VALUE"""),403.58)</f>
        <v>403.58</v>
      </c>
    </row>
    <row r="61" customFormat="false" ht="15.75" hidden="false" customHeight="false" outlineLevel="0" collapsed="false">
      <c r="A61" s="55" t="s">
        <v>273</v>
      </c>
      <c r="C61" s="55" t="str">
        <f aca="false">IFERROR(__xludf.dummyfunction("split(A61,"" "",)"),"R$")</f>
        <v>R$</v>
      </c>
      <c r="D61" s="55" t="n">
        <f aca="false">IFERROR(__xludf.dummyfunction("""COMPUTED_VALUE"""),473.67)</f>
        <v>473.67</v>
      </c>
    </row>
    <row r="62" customFormat="false" ht="15.75" hidden="false" customHeight="false" outlineLevel="0" collapsed="false">
      <c r="C62" s="55" t="str">
        <f aca="false">IFERROR(__xludf.dummyfunction("split(A62,"" "",)"),"#VALUE!")</f>
        <v>#VALUE!</v>
      </c>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pt-BR</dc:language>
  <cp:lastModifiedBy/>
  <dcterms:modified xsi:type="dcterms:W3CDTF">2023-06-19T16:14:42Z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